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D:\roberto.portilla\Mis documentos\Escritorio\PUBLICACIONES 2012\pdf_publicaciones_SII_2017\MARZO 2017\Respaldo_word_2017\"/>
    </mc:Choice>
  </mc:AlternateContent>
  <bookViews>
    <workbookView xWindow="0" yWindow="0" windowWidth="25200" windowHeight="11985"/>
  </bookViews>
  <sheets>
    <sheet name="Ejercicio 5.1" sheetId="3" r:id="rId1"/>
    <sheet name="Declaracion Jurada" sheetId="4" r:id="rId2"/>
    <sheet name="Registro de datos" sheetId="2" r:id="rId3"/>
  </sheets>
  <externalReferences>
    <externalReference r:id="rId4"/>
  </externalReferences>
  <definedNames>
    <definedName name="_xlnm.Print_Area" localSheetId="1">'Declaracion Jurada'!$A$1:$CC$51</definedName>
    <definedName name="_xlnm.Print_Area" localSheetId="0">'Ejercicio 5.1'!$A$1:$K$99</definedName>
    <definedName name="_xlnm.Print_Area" localSheetId="2">'Registro de datos'!$A$1:$U$13</definedName>
    <definedName name="Codigo">#REF!</definedName>
    <definedName name="INVERSION">#REF!</definedName>
    <definedName name="operacion">#REF!</definedName>
    <definedName name="OPERACION1">#REF!</definedName>
    <definedName name="_xlnm.Print_Titles" localSheetId="2">'Registro de datos'!$1:$8</definedName>
    <definedName name="v">'[1]Registrar  AT.Actual'!$A$2:$B$182</definedName>
    <definedName name="x">'[1]Registrar  AT.-1'!$A:$B</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3" l="1"/>
  <c r="D76" i="3" l="1"/>
  <c r="E97" i="3"/>
  <c r="P12" i="2" l="1"/>
  <c r="P11" i="2"/>
  <c r="P10" i="2"/>
  <c r="N12" i="2"/>
  <c r="N11" i="2"/>
  <c r="N10" i="2"/>
  <c r="D60" i="3" l="1"/>
  <c r="D59" i="3"/>
  <c r="G59" i="3" s="1"/>
  <c r="C60" i="3"/>
  <c r="C75" i="3" s="1"/>
  <c r="C59" i="3"/>
  <c r="D75" i="3" l="1"/>
  <c r="G60" i="3"/>
  <c r="D74" i="3"/>
  <c r="G75" i="3"/>
  <c r="H59" i="3"/>
  <c r="H60" i="3"/>
  <c r="C74" i="3"/>
  <c r="L11" i="2"/>
  <c r="K11" i="2"/>
  <c r="L10" i="2"/>
  <c r="K10" i="2"/>
  <c r="B11" i="2"/>
  <c r="B12" i="2" s="1"/>
  <c r="E82" i="3" l="1"/>
  <c r="R11" i="2" l="1"/>
  <c r="C46" i="3"/>
  <c r="C61" i="3" s="1"/>
  <c r="H61" i="3" s="1"/>
  <c r="F25" i="3"/>
  <c r="G61" i="3" l="1"/>
  <c r="G62" i="3" s="1"/>
  <c r="C76" i="3"/>
  <c r="G76" i="3" s="1"/>
  <c r="H62" i="3"/>
  <c r="E35" i="3"/>
  <c r="G35" i="3" s="1"/>
  <c r="E74" i="3"/>
  <c r="Q10" i="2"/>
  <c r="K12" i="2"/>
  <c r="F26" i="3"/>
  <c r="Q11" i="2" s="1"/>
  <c r="E44" i="3"/>
  <c r="E59" i="3" s="1"/>
  <c r="I59" i="3" s="1"/>
  <c r="E45" i="3" l="1"/>
  <c r="E60" i="3" s="1"/>
  <c r="I60" i="3" s="1"/>
  <c r="F27" i="3"/>
  <c r="E75" i="3"/>
  <c r="H75" i="3" s="1"/>
  <c r="S11" i="2" s="1"/>
  <c r="G77" i="3" l="1"/>
  <c r="R12" i="2"/>
  <c r="J75" i="3"/>
  <c r="T11" i="2" s="1"/>
  <c r="U11" i="2" s="1"/>
  <c r="Q12" i="2"/>
  <c r="F29" i="3"/>
  <c r="E36" i="3"/>
  <c r="G36" i="3" s="1"/>
  <c r="E46" i="3"/>
  <c r="E61" i="3" s="1"/>
  <c r="I61" i="3" l="1"/>
  <c r="I62" i="3" s="1"/>
  <c r="E76" i="3"/>
  <c r="H76" i="3" s="1"/>
  <c r="H77" i="3" l="1"/>
  <c r="S12" i="2"/>
  <c r="S13" i="2" s="1"/>
  <c r="J76" i="3"/>
  <c r="J77" i="3" l="1"/>
  <c r="T12" i="2"/>
  <c r="U12" i="2" l="1"/>
  <c r="U13" i="2" s="1"/>
  <c r="D34" i="4" s="1"/>
  <c r="K56" i="4" s="1"/>
  <c r="T13" i="2"/>
  <c r="M70" i="4" l="1"/>
  <c r="M73" i="4"/>
  <c r="O73" i="4" s="1"/>
  <c r="M74" i="4" s="1"/>
  <c r="O74" i="4" s="1"/>
  <c r="M75" i="4" s="1"/>
  <c r="O75" i="4" s="1"/>
  <c r="Q74" i="4" s="1"/>
  <c r="M61" i="4"/>
  <c r="M67" i="4"/>
  <c r="M64" i="4"/>
  <c r="O64" i="4" s="1"/>
  <c r="M65" i="4" s="1"/>
  <c r="M83" i="4"/>
  <c r="N83" i="4" s="1"/>
  <c r="P82" i="4" s="1"/>
  <c r="O65" i="4" l="1"/>
  <c r="M66" i="4" s="1"/>
  <c r="O66" i="4" s="1"/>
  <c r="O67" i="4"/>
  <c r="O61" i="4"/>
  <c r="M62" i="4" s="1"/>
  <c r="P74" i="4"/>
  <c r="P73" i="4"/>
  <c r="O70" i="4"/>
  <c r="Q65" i="4" l="1"/>
  <c r="P64" i="4"/>
  <c r="O62" i="4"/>
  <c r="M63" i="4" s="1"/>
  <c r="O63" i="4" s="1"/>
  <c r="M71" i="4"/>
  <c r="O71" i="4" s="1"/>
  <c r="M68" i="4"/>
  <c r="Q66" i="4"/>
  <c r="P65" i="4"/>
  <c r="O68" i="4" l="1"/>
  <c r="M69" i="4" s="1"/>
  <c r="O69" i="4" s="1"/>
  <c r="Q68" i="4" s="1"/>
  <c r="P62" i="4"/>
  <c r="Q62" i="4"/>
  <c r="P63" i="4"/>
  <c r="Q63" i="4"/>
  <c r="P61" i="4"/>
  <c r="M72" i="4"/>
  <c r="O72" i="4" s="1"/>
  <c r="P71" i="4"/>
  <c r="P66" i="4" l="1"/>
  <c r="Q71" i="4"/>
  <c r="P72" i="4"/>
  <c r="P75" i="4"/>
  <c r="P70" i="4"/>
  <c r="Q72" i="4"/>
  <c r="P68" i="4"/>
  <c r="P67" i="4"/>
  <c r="P69" i="4"/>
  <c r="Q69" i="4"/>
  <c r="L80" i="4" l="1"/>
  <c r="K58" i="4" s="1"/>
  <c r="D36" i="4" s="1"/>
</calcChain>
</file>

<file path=xl/sharedStrings.xml><?xml version="1.0" encoding="utf-8"?>
<sst xmlns="http://schemas.openxmlformats.org/spreadsheetml/2006/main" count="328" uniqueCount="225">
  <si>
    <t xml:space="preserve">FIRMA DEL INVERSIONISTA O REPRESENTANTE LEGAL </t>
  </si>
  <si>
    <t>Tipo de Instrumento</t>
  </si>
  <si>
    <t>Nemotécnico SVS</t>
  </si>
  <si>
    <t>N° Registro SVS</t>
  </si>
  <si>
    <t>Fecha Inscripción SVS</t>
  </si>
  <si>
    <t>Moneda o unidad de reajuste de Instrumentos</t>
  </si>
  <si>
    <t>Fecha Inicio</t>
  </si>
  <si>
    <t>Fecha Término</t>
  </si>
  <si>
    <t xml:space="preserve">Tasa de Interés Nominal </t>
  </si>
  <si>
    <t>Fecha de pago de Interés</t>
  </si>
  <si>
    <t>(1)</t>
  </si>
  <si>
    <t>(2)</t>
  </si>
  <si>
    <t>(3)</t>
  </si>
  <si>
    <t>(4)</t>
  </si>
  <si>
    <t>(5)</t>
  </si>
  <si>
    <t>(6)</t>
  </si>
  <si>
    <t>(7)</t>
  </si>
  <si>
    <t>(8)</t>
  </si>
  <si>
    <t>(9)</t>
  </si>
  <si>
    <t>(10)</t>
  </si>
  <si>
    <t>(11)</t>
  </si>
  <si>
    <t>(12)</t>
  </si>
  <si>
    <t>(13)</t>
  </si>
  <si>
    <t>(14)</t>
  </si>
  <si>
    <t>(15)</t>
  </si>
  <si>
    <t>N°</t>
  </si>
  <si>
    <t>(0)</t>
  </si>
  <si>
    <t>Valor en Pesos:</t>
  </si>
  <si>
    <t>← Digitar el valor</t>
  </si>
  <si>
    <t>Valor en Letras:</t>
  </si>
  <si>
    <t>Un</t>
  </si>
  <si>
    <t>Uno</t>
  </si>
  <si>
    <t>Centenas</t>
  </si>
  <si>
    <t>Billones</t>
  </si>
  <si>
    <t>Dos</t>
  </si>
  <si>
    <t>Decenas</t>
  </si>
  <si>
    <t>Tres</t>
  </si>
  <si>
    <t>Unidades</t>
  </si>
  <si>
    <t>Cuatro</t>
  </si>
  <si>
    <t>Miles de Millones</t>
  </si>
  <si>
    <t>Cinco</t>
  </si>
  <si>
    <t>Seis</t>
  </si>
  <si>
    <t>Siete</t>
  </si>
  <si>
    <t>Millones</t>
  </si>
  <si>
    <t>Ocho</t>
  </si>
  <si>
    <t>Nueve</t>
  </si>
  <si>
    <t>Diez</t>
  </si>
  <si>
    <t>Miles</t>
  </si>
  <si>
    <t>Once</t>
  </si>
  <si>
    <t>Doce</t>
  </si>
  <si>
    <t>Trece</t>
  </si>
  <si>
    <t>Cientos</t>
  </si>
  <si>
    <t>Catorce</t>
  </si>
  <si>
    <t>Quince</t>
  </si>
  <si>
    <t>Dieciséis</t>
  </si>
  <si>
    <t>Diecisiete</t>
  </si>
  <si>
    <t>Dieciocho</t>
  </si>
  <si>
    <t>Diecinueve</t>
  </si>
  <si>
    <t>Veinte</t>
  </si>
  <si>
    <t>Veintiuno</t>
  </si>
  <si>
    <t>Veintiun</t>
  </si>
  <si>
    <t>Veintidós</t>
  </si>
  <si>
    <t>Veintitrés</t>
  </si>
  <si>
    <t>Veinticuatro</t>
  </si>
  <si>
    <t>Veinticinco</t>
  </si>
  <si>
    <t>Veintiséis</t>
  </si>
  <si>
    <t>Veintisiete</t>
  </si>
  <si>
    <t>Veintiocho</t>
  </si>
  <si>
    <t>Veintinueve</t>
  </si>
  <si>
    <t>Treinta</t>
  </si>
  <si>
    <t>Cuarenta</t>
  </si>
  <si>
    <t>Cincuenta</t>
  </si>
  <si>
    <t>Sesenta</t>
  </si>
  <si>
    <t>Setenta</t>
  </si>
  <si>
    <t>Ochenta</t>
  </si>
  <si>
    <t>Noventa</t>
  </si>
  <si>
    <t>Cien</t>
  </si>
  <si>
    <t>Ciento</t>
  </si>
  <si>
    <t>Doscientos</t>
  </si>
  <si>
    <t>Trescientos</t>
  </si>
  <si>
    <t>Cuatrocientos</t>
  </si>
  <si>
    <t>Quinientos</t>
  </si>
  <si>
    <t>Seiscientos</t>
  </si>
  <si>
    <t>Setecientos</t>
  </si>
  <si>
    <t>Ochocientos</t>
  </si>
  <si>
    <t>Novecientos</t>
  </si>
  <si>
    <t>RUT del Emisor</t>
  </si>
  <si>
    <t>ANTECEDENTES:</t>
  </si>
  <si>
    <t>I.-</t>
  </si>
  <si>
    <t>Antecedentes del Bono</t>
  </si>
  <si>
    <t>Fecha de Emisión</t>
  </si>
  <si>
    <t>Fecha Vencimiento</t>
  </si>
  <si>
    <t>Unidad</t>
  </si>
  <si>
    <t>Tasa Interés Nominal Anual</t>
  </si>
  <si>
    <t>Pago Intereses</t>
  </si>
  <si>
    <t>BTP0450326</t>
  </si>
  <si>
    <t>Pesos</t>
  </si>
  <si>
    <t>01 Marzo y 01 Septiembre de cada año</t>
  </si>
  <si>
    <t>http://www.hacienda.cl/oficina-de-la-deuda-publica/bonos-de-tesoreria/bonos-locales/documentos-legales/2015/simil-btp-10-largos.html</t>
  </si>
  <si>
    <t>II.-</t>
  </si>
  <si>
    <t>Fecha</t>
  </si>
  <si>
    <t>Operación</t>
  </si>
  <si>
    <t>Nominal</t>
  </si>
  <si>
    <t>III.-</t>
  </si>
  <si>
    <t>Tasa</t>
  </si>
  <si>
    <t xml:space="preserve">Fechas asociadas </t>
  </si>
  <si>
    <t>Inicio</t>
  </si>
  <si>
    <t>Término</t>
  </si>
  <si>
    <t>DESARROLLO</t>
  </si>
  <si>
    <t>Bono</t>
  </si>
  <si>
    <t>Tesorería General de la Republica</t>
  </si>
  <si>
    <t>60.805.000-0</t>
  </si>
  <si>
    <t>Tasa Interés Nominal</t>
  </si>
  <si>
    <t>Tasa
Retención</t>
  </si>
  <si>
    <t>(16)</t>
  </si>
  <si>
    <t>Interés</t>
  </si>
  <si>
    <t>Bono Tesorería</t>
  </si>
  <si>
    <t>El Fondo de Inversión DAMARIGE efectúa inversiones en Bonos acogidos al Artículo 104 de la LIR según el siguiente detalle:</t>
  </si>
  <si>
    <t>Posición mantenida</t>
  </si>
  <si>
    <t>Ley 20.956</t>
  </si>
  <si>
    <t>Fecha Pago de intereses anterior</t>
  </si>
  <si>
    <t>Fecha Pago de intereses actual</t>
  </si>
  <si>
    <t>Pago de intereses actual</t>
  </si>
  <si>
    <t>FOLIO</t>
  </si>
  <si>
    <t>Declaración Jurada sobre solicitud de devolución por parte de inversionistas tenedores de instrumentos de deuda de oferta pública, que no tienen la calidad de contribuyentes para efectos de la Ley sobre Impuesto a la Renta, respecto de la retención del 4% efectuada sobre los intereses devengados por dichos instrumentos durante el período en que hayan estado en su propiedad (Artículo 74, N°7 de la Ley sobre Impuesto a la Renta).</t>
  </si>
  <si>
    <t>Sección A. IDENTIFICACIÓN DEL INVERSIONISTA, REPRESENTANTE LEGAL O ADMINISTRADORA</t>
  </si>
  <si>
    <t>INVERSIONISTA Y REPRESENTANTE LEGAL</t>
  </si>
  <si>
    <t>ROL ÚNICO TRIBUTARIO</t>
  </si>
  <si>
    <t>NOMBRE O RAZÓN SOCIAL</t>
  </si>
  <si>
    <t>DIRECCIÓN POSTAL INVERSIONISTA</t>
  </si>
  <si>
    <t>COMUNA</t>
  </si>
  <si>
    <t>RUT REPRESENTANTE LEGAL</t>
  </si>
  <si>
    <t>NOMBRE REPRESENTANTE LEGAL</t>
  </si>
  <si>
    <t>DIRECCIÓN POSTAL REPRESENTANTE LEGAL</t>
  </si>
  <si>
    <t>ADMINISTRADORA</t>
  </si>
  <si>
    <t>RAZÓN SOCIAL ADMINISTRADORA</t>
  </si>
  <si>
    <t>DIRECCIÓN POSTAL ADMINISTRADORA</t>
  </si>
  <si>
    <t>RUT REPRESENTANTE ADMINISTRADORA</t>
  </si>
  <si>
    <t>SOLICITO DEPOSITAR DEVOLUCIÓN EN CUENTA CORRIENTE O DE AHORRO BANCARIA</t>
  </si>
  <si>
    <t>Sección B. SOLICITUD DE DEVOLUCIÓN DE LA RETENCIÓN DEL 4%</t>
  </si>
  <si>
    <t>Nombre Institución Bancaria</t>
  </si>
  <si>
    <t>Número de Cuenta</t>
  </si>
  <si>
    <t>En virtud de los antecedentes que acompañan esta solicitud, vengo en solicitar devolución cuyo monto asciende a:</t>
  </si>
  <si>
    <t>Tipo de Cuenta</t>
  </si>
  <si>
    <t>Cuenta Corriente</t>
  </si>
  <si>
    <t>$</t>
  </si>
  <si>
    <t>(en números)</t>
  </si>
  <si>
    <t>Cuenta a la Vista</t>
  </si>
  <si>
    <t>Cuenta de Ahorro</t>
  </si>
  <si>
    <t>(en palabras)</t>
  </si>
  <si>
    <t>Sin Cuenta</t>
  </si>
  <si>
    <t>DECLARO BAJO JURAMENTO QUE LOS DATOS CONTENIDOS EN EL PRESENTE DOCUMENTO SON LA EXPRESIÓN FIEL DE LA VERDAD, POR LO QUE ASUMO LA RESPONSABILIDAD CORRESPONDIENTE</t>
  </si>
  <si>
    <t>Sección C. FORMATO REGISTRO DE DATOS (campos a completar en Anexo N°2 de Res. Exenta NN de YYYY)</t>
  </si>
  <si>
    <t>Registro de datos que deben completar los inversionistas tenedores de instrumentos de deuda de oferta pública, a objeto de solicitar la devolución de la retención del 4% efectuada por el emisor, sobre los intereses devengados durante el período en que dichos instrumentos hayan estado en su propiedad. (Artículo 74 N° 7 del DL 824 de 1974).</t>
  </si>
  <si>
    <t>Nombre o Razón Social Emisor</t>
  </si>
  <si>
    <t>Posición mantenida en el período</t>
  </si>
  <si>
    <t>Monto de devolución solicitada del 4% sobre los intereses devengados durante el período  en que dichos instrumentos hayan estado en su propiedad</t>
  </si>
  <si>
    <t>En moneda  de origen o U.F.</t>
  </si>
  <si>
    <t>En pesos $</t>
  </si>
  <si>
    <t>(17)</t>
  </si>
  <si>
    <t>MES</t>
  </si>
  <si>
    <t xml:space="preserve">AÑO </t>
  </si>
  <si>
    <t>Interés Percibido</t>
  </si>
  <si>
    <t>Por otro lado el Emisor (en este caso la Tesorería) ha pagado los siguientes intereses durante el periodo de la tenencia de los bonos.</t>
  </si>
  <si>
    <t>AÑO</t>
  </si>
  <si>
    <t>F1934</t>
  </si>
  <si>
    <t>Fecha de pago de interés anterior</t>
  </si>
  <si>
    <t>(18)</t>
  </si>
  <si>
    <t>DAMARIGE FONDO A</t>
  </si>
  <si>
    <t>Rol Único Tributario</t>
  </si>
  <si>
    <t>BANCO RIDAMAGE</t>
  </si>
  <si>
    <t>Posicion Mantenida al cierre del Mes</t>
  </si>
  <si>
    <t>Condiciones de Emision del Bono</t>
  </si>
  <si>
    <t>Días transcurridos entre inicio de la Ley 20.956 y pago de intereses actual, segùn condiciones de emisión.</t>
  </si>
  <si>
    <t>No aplica por cuanto retención rige a contar del 01.02.2017</t>
  </si>
  <si>
    <t>Condicion de Emision:</t>
  </si>
  <si>
    <t>Solicitud de Devolución</t>
  </si>
  <si>
    <t>Dias Efectivos Transcurridos entre cada pago de interés</t>
  </si>
  <si>
    <t>Cálculo  de los intereses devengados a partir de la fecha de inicio o el pago de interés anterior.</t>
  </si>
  <si>
    <t>Convención para la contabilización de días según condiciones de Emisión del Instrumento</t>
  </si>
  <si>
    <t>Valor Moneda de origen o U.F. a la fecha de pago del interés</t>
  </si>
  <si>
    <t>Número de días que dichos instrumentos hayan estado en su propiedad, respecto al pago de Interés anterior</t>
  </si>
  <si>
    <t>Monto del Interés devengado durante el período  en que dichos instrumentos hayan estado en su propiedad</t>
  </si>
  <si>
    <t>(19)</t>
  </si>
  <si>
    <t>Se aplicará sobre la base de períodos semestrales de 180 días y de años de 360 dias</t>
  </si>
  <si>
    <t xml:space="preserve">Adicionalmente cabe destacar que el Nemotécnico se lee : </t>
  </si>
  <si>
    <t>Operaciones efectuadas por parte del Fondo de Inversión respecto al BTP0450326</t>
  </si>
  <si>
    <t>Antecedentes de las operaciones:</t>
  </si>
  <si>
    <t>Determinación de los intereses devengados.</t>
  </si>
  <si>
    <t xml:space="preserve">N° Días Efectivos entre la fecha de colocación, o adquisición  o pago de interés anterior </t>
  </si>
  <si>
    <t>En este caso considera como fecha inicial la fecha de pago del interés anterior, esto es 01-09-2016</t>
  </si>
  <si>
    <t>Cálculo  de la solicitud de devolución de la retención.</t>
  </si>
  <si>
    <t>IIIb)</t>
  </si>
  <si>
    <t>IIa)</t>
  </si>
  <si>
    <t>IIb)</t>
  </si>
  <si>
    <t>IIIa)</t>
  </si>
  <si>
    <t xml:space="preserve">La primera retención y pago que efectúen los emisores de los instrumentos de deuda de oferta pública incluidos en la nómina señalada </t>
  </si>
  <si>
    <t xml:space="preserve">en el número 4 del artículo 104 de la Ley sobre Impuesto a la Renta, que hubieran sido emitidos con anterioridad a la entrada en vigencia </t>
  </si>
  <si>
    <t xml:space="preserve">de la Ley 20.956, se aplicará sobre los intereses devengados desde la entrada en vigencia antes mencionada, esto es, a partir del 01 de </t>
  </si>
  <si>
    <t>Febrero de 2016</t>
  </si>
  <si>
    <r>
      <rPr>
        <b/>
        <u/>
        <sz val="11"/>
        <color theme="1"/>
        <rFont val="Calibri"/>
        <family val="2"/>
        <scheme val="minor"/>
      </rPr>
      <t>B</t>
    </r>
    <r>
      <rPr>
        <sz val="11"/>
        <color theme="1"/>
        <rFont val="Calibri"/>
        <family val="2"/>
        <scheme val="minor"/>
      </rPr>
      <t xml:space="preserve">ono de la </t>
    </r>
    <r>
      <rPr>
        <b/>
        <u/>
        <sz val="11"/>
        <color theme="1"/>
        <rFont val="Calibri"/>
        <family val="2"/>
        <scheme val="minor"/>
      </rPr>
      <t>T</t>
    </r>
    <r>
      <rPr>
        <sz val="11"/>
        <color theme="1"/>
        <rFont val="Calibri"/>
        <family val="2"/>
        <scheme val="minor"/>
      </rPr>
      <t xml:space="preserve">esorería en </t>
    </r>
    <r>
      <rPr>
        <b/>
        <u/>
        <sz val="11"/>
        <color theme="1"/>
        <rFont val="Calibri"/>
        <family val="2"/>
        <scheme val="minor"/>
      </rPr>
      <t>P</t>
    </r>
    <r>
      <rPr>
        <sz val="11"/>
        <color theme="1"/>
        <rFont val="Calibri"/>
        <family val="2"/>
        <scheme val="minor"/>
      </rPr>
      <t xml:space="preserve">esos, cuya tasa anual para el pago de interés asciende al </t>
    </r>
    <r>
      <rPr>
        <b/>
        <u/>
        <sz val="11"/>
        <color theme="1"/>
        <rFont val="Calibri"/>
        <family val="2"/>
        <scheme val="minor"/>
      </rPr>
      <t>4,5</t>
    </r>
    <r>
      <rPr>
        <b/>
        <sz val="11"/>
        <color theme="1"/>
        <rFont val="Calibri"/>
        <family val="2"/>
        <scheme val="minor"/>
      </rPr>
      <t xml:space="preserve">% </t>
    </r>
    <r>
      <rPr>
        <sz val="11"/>
        <color theme="1"/>
        <rFont val="Calibri"/>
        <family val="2"/>
        <scheme val="minor"/>
      </rPr>
      <t xml:space="preserve">y vence en el mes de </t>
    </r>
    <r>
      <rPr>
        <b/>
        <sz val="11"/>
        <color theme="1"/>
        <rFont val="Calibri"/>
        <family val="2"/>
        <scheme val="minor"/>
      </rPr>
      <t xml:space="preserve">Marzo </t>
    </r>
    <r>
      <rPr>
        <b/>
        <u/>
        <sz val="11"/>
        <color theme="1"/>
        <rFont val="Calibri"/>
        <family val="2"/>
        <scheme val="minor"/>
      </rPr>
      <t xml:space="preserve">(03) </t>
    </r>
    <r>
      <rPr>
        <sz val="11"/>
        <color theme="1"/>
        <rFont val="Calibri"/>
        <family val="2"/>
        <scheme val="minor"/>
      </rPr>
      <t>de</t>
    </r>
    <r>
      <rPr>
        <b/>
        <sz val="11"/>
        <color theme="1"/>
        <rFont val="Calibri"/>
        <family val="2"/>
        <scheme val="minor"/>
      </rPr>
      <t xml:space="preserve"> 20</t>
    </r>
    <r>
      <rPr>
        <b/>
        <u/>
        <sz val="11"/>
        <color theme="1"/>
        <rFont val="Calibri"/>
        <family val="2"/>
        <scheme val="minor"/>
      </rPr>
      <t>26</t>
    </r>
  </si>
  <si>
    <t>Valor Nominal</t>
  </si>
  <si>
    <t>Por Operación</t>
  </si>
  <si>
    <t>Acumulado</t>
  </si>
  <si>
    <t>Montos $</t>
  </si>
  <si>
    <t>N° Dias Interés Devengado según Condiciones de Emisón (30/360)</t>
  </si>
  <si>
    <t>Dias Según Condiciones de Emisión Act./360</t>
  </si>
  <si>
    <r>
      <t xml:space="preserve">INVERSIONISTA QUE NO TIENE LA CALIDAD DE CONTRIBUYENTE PARA EFECTOS DE LA LEY SOBRE IMPUESTO A LA RENTA, QUE SOLICITA DEVOLUCIÓN DE LA RETENCIÓN DEL 4% </t>
    </r>
    <r>
      <rPr>
        <b/>
        <u/>
        <sz val="12"/>
        <color theme="1"/>
        <rFont val="Calibri"/>
        <family val="2"/>
        <scheme val="minor"/>
      </rPr>
      <t xml:space="preserve">RESPECTO AL PRIMER PAGO DE INTERESES EFECTUADO </t>
    </r>
    <r>
      <rPr>
        <b/>
        <sz val="12"/>
        <color theme="1"/>
        <rFont val="Calibri"/>
        <family val="2"/>
        <scheme val="minor"/>
      </rPr>
      <t>CON POSTERIORIDAD A LA ENTRADA EN VIGENCIA DE LA LEY 20.956 (01.02.2017)</t>
    </r>
  </si>
  <si>
    <t>Adquisición</t>
  </si>
  <si>
    <t>Enajenación</t>
  </si>
  <si>
    <t>30/360</t>
  </si>
  <si>
    <t>Fecha Final</t>
  </si>
  <si>
    <t>Dado que el estándar 30/360 considera años de 12 meses con meses de 30 dias, cuando el mes contenga 31 dias o cuando el mes es febrero se deberá</t>
  </si>
  <si>
    <t>=DIAS360(Fecha inicial; Fecha Final;)</t>
  </si>
  <si>
    <t>=DIAS360(18-02-2017; 01-03-2017;)</t>
  </si>
  <si>
    <t>Total Días</t>
  </si>
  <si>
    <t>Posición Mantenida al pago de Interés actual (según informacion provista por DCV.)</t>
  </si>
  <si>
    <t>En este caso considera como fecha inicial la fecha de entrada en vigencia de la Ley 20.956 por ello entre el 17-02-2017 y el 01-02-2017 existen 17 días.</t>
  </si>
  <si>
    <t>efectuar un ajuste para que todos los meses se consideren de 30 días.</t>
  </si>
  <si>
    <t>N° Dias Interés Devengado según Condiciones de Emisión (30/360)</t>
  </si>
  <si>
    <t>Monto Interés Devengado</t>
  </si>
  <si>
    <t>Determinación de la Posicion Mantenida del Bono.</t>
  </si>
  <si>
    <t>Fecha Vigencia Ley 20.956</t>
  </si>
  <si>
    <t>Determinación Solicitud de Devolución de Retención a partir del 01.02.2017</t>
  </si>
  <si>
    <t>Para tal efecto se sugiere utilizar la fórmula DIAS360 disponible en planillas de cálculo.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</si>
</sst>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 #,##0"/>
    <numFmt numFmtId="165" formatCode="#,##0.00000"/>
    <numFmt numFmtId="166" formatCode="dd/mm/yyyy;@"/>
    <numFmt numFmtId="167" formatCode="0.0%"/>
    <numFmt numFmtId="168" formatCode="#,##0.0000"/>
  </numFmts>
  <fonts count="36" x14ac:knownFonts="1">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theme="1"/>
      <name val="Calibri"/>
      <family val="2"/>
    </font>
    <font>
      <sz val="8"/>
      <color theme="1"/>
      <name val="Calibri"/>
      <family val="2"/>
      <scheme val="minor"/>
    </font>
    <font>
      <sz val="9"/>
      <color theme="1"/>
      <name val="Calibri"/>
      <family val="2"/>
      <scheme val="minor"/>
    </font>
    <font>
      <b/>
      <sz val="9"/>
      <color theme="1"/>
      <name val="Calibri"/>
      <family val="2"/>
      <scheme val="minor"/>
    </font>
    <font>
      <sz val="12"/>
      <color rgb="FFFF0000"/>
      <name val="Arial Narrow"/>
      <family val="2"/>
    </font>
    <font>
      <sz val="10"/>
      <color theme="1"/>
      <name val="Calibri"/>
      <family val="2"/>
      <scheme val="minor"/>
    </font>
    <font>
      <sz val="8"/>
      <color rgb="FFFF0000"/>
      <name val="Calibri"/>
      <family val="2"/>
      <scheme val="minor"/>
    </font>
    <font>
      <sz val="11"/>
      <color theme="1"/>
      <name val="Calibri"/>
      <family val="2"/>
      <scheme val="minor"/>
    </font>
    <font>
      <b/>
      <sz val="12"/>
      <color rgb="FFFF0000"/>
      <name val="Calibri"/>
      <family val="2"/>
      <scheme val="minor"/>
    </font>
    <font>
      <sz val="10"/>
      <name val="Arial"/>
      <family val="2"/>
      <charset val="1"/>
    </font>
    <font>
      <b/>
      <sz val="12"/>
      <color theme="1"/>
      <name val="Calibri"/>
      <family val="2"/>
      <scheme val="minor"/>
    </font>
    <font>
      <b/>
      <u/>
      <sz val="11"/>
      <color theme="1"/>
      <name val="Calibri"/>
      <family val="2"/>
      <scheme val="minor"/>
    </font>
    <font>
      <b/>
      <sz val="9"/>
      <name val="Verdana"/>
      <family val="2"/>
    </font>
    <font>
      <sz val="9"/>
      <name val="Verdana"/>
      <family val="2"/>
    </font>
    <font>
      <u/>
      <sz val="11"/>
      <color theme="10"/>
      <name val="Calibri"/>
      <family val="2"/>
      <scheme val="minor"/>
    </font>
    <font>
      <b/>
      <sz val="11"/>
      <name val="Calibri"/>
      <family val="2"/>
      <scheme val="minor"/>
    </font>
    <font>
      <sz val="11"/>
      <name val="Calibri"/>
      <family val="2"/>
      <scheme val="minor"/>
    </font>
    <font>
      <sz val="8"/>
      <color theme="1"/>
      <name val="Arial"/>
      <family val="2"/>
    </font>
    <font>
      <sz val="7"/>
      <color theme="1"/>
      <name val="Arial"/>
      <family val="2"/>
    </font>
    <font>
      <sz val="7"/>
      <color theme="1"/>
      <name val="Calibri"/>
      <family val="2"/>
      <scheme val="minor"/>
    </font>
    <font>
      <b/>
      <sz val="7"/>
      <color theme="1"/>
      <name val="Arial"/>
      <family val="2"/>
    </font>
    <font>
      <b/>
      <sz val="7.5"/>
      <color theme="1"/>
      <name val="Arial"/>
      <family val="2"/>
    </font>
    <font>
      <b/>
      <sz val="6"/>
      <color theme="1"/>
      <name val="Arial"/>
      <family val="2"/>
    </font>
    <font>
      <sz val="6"/>
      <color theme="1"/>
      <name val="Arial"/>
      <family val="2"/>
    </font>
    <font>
      <sz val="6"/>
      <color theme="1"/>
      <name val="Calibri"/>
      <family val="2"/>
      <scheme val="minor"/>
    </font>
    <font>
      <i/>
      <sz val="6"/>
      <color theme="1"/>
      <name val="Arial"/>
      <family val="2"/>
    </font>
    <font>
      <b/>
      <sz val="10"/>
      <color theme="1"/>
      <name val="Arial"/>
      <family val="2"/>
    </font>
    <font>
      <b/>
      <sz val="14"/>
      <color rgb="FF000000"/>
      <name val="Arial"/>
      <family val="2"/>
    </font>
    <font>
      <sz val="6"/>
      <color rgb="FFFF0000"/>
      <name val="Arial"/>
      <family val="2"/>
    </font>
    <font>
      <b/>
      <sz val="6"/>
      <color rgb="FFFF0000"/>
      <name val="Arial"/>
      <family val="2"/>
    </font>
    <font>
      <b/>
      <sz val="11"/>
      <color rgb="FFFF0000"/>
      <name val="Calibri"/>
      <family val="2"/>
      <scheme val="minor"/>
    </font>
    <font>
      <b/>
      <u/>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s>
  <borders count="2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1" fillId="0" borderId="0" applyFont="0" applyFill="0" applyBorder="0" applyAlignment="0" applyProtection="0"/>
    <xf numFmtId="0" fontId="11" fillId="0" borderId="0"/>
    <xf numFmtId="0" fontId="13" fillId="0" borderId="0"/>
    <xf numFmtId="0" fontId="18" fillId="0" borderId="0" applyNumberFormat="0" applyFill="0" applyBorder="0" applyAlignment="0" applyProtection="0"/>
  </cellStyleXfs>
  <cellXfs count="265">
    <xf numFmtId="0" fontId="0" fillId="0" borderId="0" xfId="0"/>
    <xf numFmtId="3" fontId="0" fillId="0" borderId="0" xfId="0" applyNumberFormat="1" applyBorder="1"/>
    <xf numFmtId="3" fontId="0" fillId="2" borderId="0" xfId="0" applyNumberFormat="1" applyFill="1"/>
    <xf numFmtId="3" fontId="0" fillId="0" borderId="0" xfId="0" applyNumberFormat="1"/>
    <xf numFmtId="3" fontId="0" fillId="0" borderId="4" xfId="0" quotePrefix="1" applyNumberFormat="1" applyBorder="1" applyAlignment="1">
      <alignment horizontal="center"/>
    </xf>
    <xf numFmtId="3" fontId="0" fillId="0" borderId="5" xfId="0" applyNumberFormat="1" applyBorder="1"/>
    <xf numFmtId="0" fontId="4" fillId="2" borderId="0" xfId="0" applyFont="1" applyFill="1"/>
    <xf numFmtId="0" fontId="0" fillId="2" borderId="0" xfId="0" applyFill="1"/>
    <xf numFmtId="164" fontId="3" fillId="2" borderId="0" xfId="0" applyNumberFormat="1" applyFont="1" applyFill="1" applyAlignment="1">
      <alignment horizontal="center"/>
    </xf>
    <xf numFmtId="164" fontId="0" fillId="2" borderId="0" xfId="0" applyNumberFormat="1" applyFill="1"/>
    <xf numFmtId="0" fontId="5" fillId="2" borderId="6" xfId="0" applyFont="1" applyFill="1" applyBorder="1" applyAlignment="1" applyProtection="1">
      <alignment horizontal="center" vertical="top" wrapText="1"/>
      <protection hidden="1"/>
    </xf>
    <xf numFmtId="0" fontId="5" fillId="2" borderId="6" xfId="0" applyFont="1" applyFill="1" applyBorder="1" applyAlignment="1" applyProtection="1">
      <alignment vertical="top" wrapText="1"/>
      <protection hidden="1"/>
    </xf>
    <xf numFmtId="0" fontId="2" fillId="2" borderId="0" xfId="0" applyFont="1" applyFill="1" applyBorder="1" applyProtection="1">
      <protection hidden="1"/>
    </xf>
    <xf numFmtId="3" fontId="6" fillId="3" borderId="6" xfId="0" applyNumberFormat="1" applyFont="1" applyFill="1" applyBorder="1" applyAlignment="1" applyProtection="1">
      <alignment horizontal="center"/>
      <protection hidden="1"/>
    </xf>
    <xf numFmtId="0" fontId="6" fillId="3" borderId="6" xfId="0" applyFont="1" applyFill="1" applyBorder="1" applyAlignment="1" applyProtection="1">
      <alignment horizontal="center"/>
      <protection hidden="1"/>
    </xf>
    <xf numFmtId="1" fontId="6" fillId="3" borderId="6" xfId="0" applyNumberFormat="1" applyFont="1" applyFill="1" applyBorder="1" applyAlignment="1" applyProtection="1">
      <alignment horizontal="center"/>
      <protection hidden="1"/>
    </xf>
    <xf numFmtId="0" fontId="6" fillId="3" borderId="6" xfId="0" applyFont="1" applyFill="1" applyBorder="1" applyProtection="1">
      <protection hidden="1"/>
    </xf>
    <xf numFmtId="3" fontId="6" fillId="4" borderId="6" xfId="0" applyNumberFormat="1" applyFont="1" applyFill="1" applyBorder="1" applyAlignment="1" applyProtection="1">
      <alignment horizontal="center"/>
      <protection hidden="1"/>
    </xf>
    <xf numFmtId="0" fontId="6" fillId="4" borderId="6" xfId="0" applyFont="1" applyFill="1" applyBorder="1" applyAlignment="1" applyProtection="1">
      <alignment horizontal="center"/>
      <protection hidden="1"/>
    </xf>
    <xf numFmtId="1" fontId="6" fillId="4" borderId="6" xfId="0" applyNumberFormat="1" applyFont="1" applyFill="1" applyBorder="1" applyAlignment="1" applyProtection="1">
      <alignment horizontal="center"/>
      <protection hidden="1"/>
    </xf>
    <xf numFmtId="0" fontId="6" fillId="4" borderId="6" xfId="0" applyFont="1" applyFill="1" applyBorder="1" applyProtection="1">
      <protection hidden="1"/>
    </xf>
    <xf numFmtId="3" fontId="6" fillId="5" borderId="6" xfId="0" applyNumberFormat="1"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1" fontId="6" fillId="5" borderId="6" xfId="0" applyNumberFormat="1" applyFont="1" applyFill="1" applyBorder="1" applyAlignment="1" applyProtection="1">
      <alignment horizontal="center"/>
      <protection hidden="1"/>
    </xf>
    <xf numFmtId="0" fontId="6" fillId="5" borderId="6" xfId="0" applyFont="1" applyFill="1" applyBorder="1" applyProtection="1">
      <protection hidden="1"/>
    </xf>
    <xf numFmtId="3" fontId="6" fillId="6" borderId="6" xfId="0" applyNumberFormat="1" applyFont="1" applyFill="1" applyBorder="1" applyAlignment="1" applyProtection="1">
      <alignment horizontal="center"/>
      <protection hidden="1"/>
    </xf>
    <xf numFmtId="0" fontId="6" fillId="6" borderId="6" xfId="0" applyFont="1" applyFill="1" applyBorder="1" applyAlignment="1" applyProtection="1">
      <alignment horizontal="center"/>
      <protection hidden="1"/>
    </xf>
    <xf numFmtId="1" fontId="6" fillId="6" borderId="6" xfId="0" applyNumberFormat="1" applyFont="1" applyFill="1" applyBorder="1" applyAlignment="1" applyProtection="1">
      <alignment horizontal="center"/>
      <protection hidden="1"/>
    </xf>
    <xf numFmtId="0" fontId="6" fillId="6" borderId="6" xfId="0" applyFont="1" applyFill="1" applyBorder="1" applyProtection="1">
      <protection hidden="1"/>
    </xf>
    <xf numFmtId="3" fontId="6" fillId="7" borderId="6" xfId="0" applyNumberFormat="1" applyFont="1" applyFill="1" applyBorder="1" applyAlignment="1" applyProtection="1">
      <alignment horizontal="center"/>
      <protection hidden="1"/>
    </xf>
    <xf numFmtId="0" fontId="6" fillId="7" borderId="6" xfId="0" applyFont="1" applyFill="1" applyBorder="1" applyAlignment="1" applyProtection="1">
      <alignment horizontal="center"/>
      <protection hidden="1"/>
    </xf>
    <xf numFmtId="1" fontId="6" fillId="7" borderId="6" xfId="0" applyNumberFormat="1" applyFont="1" applyFill="1" applyBorder="1" applyAlignment="1" applyProtection="1">
      <alignment horizontal="center"/>
      <protection hidden="1"/>
    </xf>
    <xf numFmtId="0" fontId="6" fillId="7" borderId="6" xfId="0" applyFont="1" applyFill="1" applyBorder="1" applyProtection="1">
      <protection hidden="1"/>
    </xf>
    <xf numFmtId="0" fontId="8" fillId="2" borderId="0" xfId="0" applyFont="1" applyFill="1" applyProtection="1">
      <protection hidden="1"/>
    </xf>
    <xf numFmtId="0" fontId="0" fillId="2" borderId="0" xfId="0" applyFont="1" applyFill="1" applyBorder="1" applyProtection="1">
      <protection hidden="1"/>
    </xf>
    <xf numFmtId="165" fontId="9" fillId="2" borderId="0" xfId="0" applyNumberFormat="1" applyFont="1" applyFill="1" applyBorder="1" applyAlignment="1" applyProtection="1">
      <alignment horizontal="center"/>
      <protection hidden="1"/>
    </xf>
    <xf numFmtId="1" fontId="0" fillId="2" borderId="0" xfId="0" applyNumberFormat="1" applyFont="1" applyFill="1" applyBorder="1" applyAlignment="1" applyProtection="1">
      <alignment horizontal="center"/>
      <protection hidden="1"/>
    </xf>
    <xf numFmtId="0" fontId="10" fillId="2" borderId="0" xfId="0" applyFont="1" applyFill="1" applyBorder="1" applyAlignment="1" applyProtection="1">
      <alignment horizontal="center" vertical="top" wrapText="1"/>
      <protection hidden="1"/>
    </xf>
    <xf numFmtId="0" fontId="10" fillId="2" borderId="0" xfId="0" applyFont="1" applyFill="1" applyBorder="1" applyAlignment="1" applyProtection="1">
      <alignment vertical="top" wrapText="1"/>
      <protection hidden="1"/>
    </xf>
    <xf numFmtId="0" fontId="11" fillId="0" borderId="0" xfId="2"/>
    <xf numFmtId="0" fontId="12" fillId="0" borderId="0" xfId="2" applyFont="1"/>
    <xf numFmtId="0" fontId="15" fillId="0" borderId="0" xfId="2" applyFont="1"/>
    <xf numFmtId="0" fontId="1" fillId="0" borderId="0" xfId="2" applyFont="1" applyAlignment="1">
      <alignment horizontal="center" vertical="center"/>
    </xf>
    <xf numFmtId="0" fontId="15" fillId="0" borderId="0" xfId="2" applyFont="1" applyAlignment="1">
      <alignment horizontal="left" vertical="center"/>
    </xf>
    <xf numFmtId="0" fontId="11" fillId="0" borderId="0" xfId="2" applyAlignment="1">
      <alignment horizontal="left"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0" fillId="0" borderId="0" xfId="2" applyFont="1" applyAlignment="1">
      <alignment horizontal="center"/>
    </xf>
    <xf numFmtId="10" fontId="0" fillId="0" borderId="0" xfId="2" applyNumberFormat="1" applyFont="1" applyAlignment="1">
      <alignment horizontal="center"/>
    </xf>
    <xf numFmtId="0" fontId="0" fillId="0" borderId="0" xfId="2" applyFont="1"/>
    <xf numFmtId="10" fontId="11" fillId="0" borderId="0" xfId="2" applyNumberFormat="1"/>
    <xf numFmtId="0" fontId="18" fillId="0" borderId="0" xfId="4"/>
    <xf numFmtId="0" fontId="1" fillId="0" borderId="0" xfId="2" applyFont="1" applyAlignment="1">
      <alignment horizontal="center"/>
    </xf>
    <xf numFmtId="3" fontId="11" fillId="0" borderId="0" xfId="2" applyNumberFormat="1"/>
    <xf numFmtId="14" fontId="11" fillId="0" borderId="0" xfId="2" applyNumberFormat="1"/>
    <xf numFmtId="3" fontId="0" fillId="0" borderId="0" xfId="2" applyNumberFormat="1" applyFont="1"/>
    <xf numFmtId="14" fontId="0" fillId="0" borderId="0" xfId="2" applyNumberFormat="1" applyFont="1"/>
    <xf numFmtId="14" fontId="15" fillId="0" borderId="0" xfId="2" applyNumberFormat="1" applyFont="1"/>
    <xf numFmtId="3" fontId="1" fillId="0" borderId="0" xfId="2" applyNumberFormat="1" applyFont="1" applyAlignment="1">
      <alignment horizontal="center" wrapText="1"/>
    </xf>
    <xf numFmtId="0" fontId="1" fillId="0" borderId="0" xfId="2" applyFont="1" applyAlignment="1">
      <alignment horizontal="center" wrapText="1"/>
    </xf>
    <xf numFmtId="3" fontId="11" fillId="0" borderId="0" xfId="2" applyNumberFormat="1" applyAlignment="1">
      <alignment horizontal="center"/>
    </xf>
    <xf numFmtId="166" fontId="0" fillId="0" borderId="5" xfId="0" applyNumberFormat="1" applyBorder="1"/>
    <xf numFmtId="167" fontId="0" fillId="0" borderId="5" xfId="1" applyNumberFormat="1" applyFont="1" applyBorder="1"/>
    <xf numFmtId="3" fontId="1" fillId="0" borderId="6" xfId="2" applyNumberFormat="1" applyFont="1" applyBorder="1" applyAlignment="1">
      <alignment horizontal="center"/>
    </xf>
    <xf numFmtId="0" fontId="11" fillId="0" borderId="0" xfId="2" applyAlignment="1">
      <alignment horizontal="center"/>
    </xf>
    <xf numFmtId="3" fontId="0" fillId="0" borderId="0" xfId="2" applyNumberFormat="1" applyFont="1" applyAlignment="1">
      <alignment horizontal="center"/>
    </xf>
    <xf numFmtId="14" fontId="11" fillId="0" borderId="0" xfId="2" applyNumberFormat="1" applyAlignment="1">
      <alignment horizontal="center"/>
    </xf>
    <xf numFmtId="14" fontId="0" fillId="0" borderId="0" xfId="2" applyNumberFormat="1" applyFont="1" applyAlignment="1">
      <alignment horizontal="center"/>
    </xf>
    <xf numFmtId="168" fontId="11" fillId="0" borderId="0" xfId="2" applyNumberFormat="1"/>
    <xf numFmtId="0" fontId="0" fillId="2" borderId="0" xfId="0" applyFill="1" applyAlignment="1">
      <alignment horizontal="center"/>
    </xf>
    <xf numFmtId="14" fontId="11" fillId="0" borderId="5" xfId="2" applyNumberFormat="1" applyBorder="1" applyAlignment="1">
      <alignment horizontal="center" vertical="center"/>
    </xf>
    <xf numFmtId="0" fontId="20" fillId="0" borderId="0" xfId="2" applyFont="1"/>
    <xf numFmtId="0" fontId="21" fillId="0" borderId="0" xfId="0" applyFont="1" applyBorder="1"/>
    <xf numFmtId="0" fontId="22" fillId="0" borderId="0" xfId="0" applyFont="1" applyBorder="1"/>
    <xf numFmtId="0" fontId="22" fillId="0" borderId="0" xfId="0" applyFont="1"/>
    <xf numFmtId="0" fontId="23" fillId="0" borderId="0" xfId="0" applyFont="1"/>
    <xf numFmtId="0" fontId="22" fillId="0" borderId="7" xfId="0" applyFont="1" applyBorder="1"/>
    <xf numFmtId="0" fontId="22" fillId="0" borderId="8" xfId="0" applyFont="1" applyBorder="1"/>
    <xf numFmtId="0" fontId="23" fillId="0" borderId="8" xfId="0" applyFont="1" applyBorder="1"/>
    <xf numFmtId="0" fontId="0" fillId="0" borderId="9" xfId="0" applyBorder="1"/>
    <xf numFmtId="0" fontId="22" fillId="0" borderId="17" xfId="0" applyFont="1" applyBorder="1"/>
    <xf numFmtId="0" fontId="24" fillId="0" borderId="0" xfId="0" applyFont="1" applyBorder="1" applyAlignment="1">
      <alignment vertical="top" wrapText="1"/>
    </xf>
    <xf numFmtId="0" fontId="24" fillId="0" borderId="0" xfId="0" applyFont="1" applyBorder="1" applyAlignment="1">
      <alignment horizontal="justify" wrapText="1"/>
    </xf>
    <xf numFmtId="0" fontId="22" fillId="0" borderId="0" xfId="0" applyFont="1" applyBorder="1" applyAlignment="1">
      <alignment horizontal="justify" wrapText="1"/>
    </xf>
    <xf numFmtId="0" fontId="23" fillId="0" borderId="0" xfId="0" applyFont="1" applyBorder="1" applyAlignment="1">
      <alignment horizontal="justify" wrapText="1"/>
    </xf>
    <xf numFmtId="0" fontId="0" fillId="0" borderId="18" xfId="0" applyBorder="1" applyAlignment="1">
      <alignment horizontal="justify" wrapText="1"/>
    </xf>
    <xf numFmtId="0" fontId="0" fillId="0" borderId="0" xfId="0" applyAlignment="1">
      <alignment horizontal="justify" wrapText="1"/>
    </xf>
    <xf numFmtId="0" fontId="26" fillId="0" borderId="0" xfId="0" applyFont="1" applyBorder="1"/>
    <xf numFmtId="0" fontId="27" fillId="0" borderId="0" xfId="0" applyFont="1" applyBorder="1"/>
    <xf numFmtId="0" fontId="27" fillId="0" borderId="11" xfId="0" applyFont="1" applyBorder="1"/>
    <xf numFmtId="0" fontId="28" fillId="0" borderId="0" xfId="0" applyFont="1" applyBorder="1"/>
    <xf numFmtId="0" fontId="0" fillId="0" borderId="18" xfId="0" applyBorder="1"/>
    <xf numFmtId="0" fontId="27" fillId="0" borderId="8" xfId="0" applyFont="1" applyBorder="1"/>
    <xf numFmtId="0" fontId="27" fillId="0" borderId="10" xfId="0" applyFont="1" applyBorder="1"/>
    <xf numFmtId="0" fontId="27" fillId="0" borderId="1" xfId="0" applyFont="1" applyBorder="1"/>
    <xf numFmtId="0" fontId="27" fillId="0" borderId="13" xfId="0" applyFont="1" applyBorder="1"/>
    <xf numFmtId="0" fontId="27" fillId="0" borderId="2" xfId="0" applyFont="1" applyBorder="1"/>
    <xf numFmtId="0" fontId="27" fillId="0" borderId="7" xfId="0" applyFont="1" applyBorder="1"/>
    <xf numFmtId="0" fontId="27" fillId="0" borderId="9" xfId="0" applyFont="1" applyBorder="1"/>
    <xf numFmtId="0" fontId="27" fillId="0" borderId="17" xfId="0" applyFont="1" applyBorder="1"/>
    <xf numFmtId="0" fontId="28" fillId="0" borderId="9" xfId="0" applyFont="1" applyBorder="1"/>
    <xf numFmtId="0" fontId="29" fillId="0" borderId="0" xfId="0" applyFont="1" applyBorder="1"/>
    <xf numFmtId="0" fontId="28" fillId="0" borderId="12" xfId="0" applyFont="1" applyBorder="1"/>
    <xf numFmtId="0" fontId="28" fillId="0" borderId="2" xfId="0" applyFont="1" applyBorder="1"/>
    <xf numFmtId="0" fontId="27" fillId="0" borderId="0" xfId="0" applyFont="1" applyBorder="1" applyAlignment="1">
      <alignment vertical="center"/>
    </xf>
    <xf numFmtId="0" fontId="21" fillId="0" borderId="0" xfId="0" applyFont="1" applyBorder="1" applyAlignment="1">
      <alignment vertical="center"/>
    </xf>
    <xf numFmtId="0" fontId="22" fillId="0" borderId="17" xfId="0" applyFont="1" applyBorder="1" applyAlignment="1">
      <alignment vertical="center"/>
    </xf>
    <xf numFmtId="0" fontId="28" fillId="0" borderId="0" xfId="0" applyFont="1" applyBorder="1" applyAlignment="1">
      <alignment vertical="center"/>
    </xf>
    <xf numFmtId="0" fontId="26" fillId="0" borderId="0" xfId="0" applyFont="1" applyBorder="1" applyAlignment="1">
      <alignment vertical="top"/>
    </xf>
    <xf numFmtId="0" fontId="0" fillId="0" borderId="0" xfId="0" applyAlignment="1">
      <alignment vertical="center"/>
    </xf>
    <xf numFmtId="0" fontId="0" fillId="0" borderId="18" xfId="0" applyBorder="1" applyAlignment="1">
      <alignment vertical="center"/>
    </xf>
    <xf numFmtId="0" fontId="23" fillId="0" borderId="0" xfId="0" applyFont="1" applyBorder="1"/>
    <xf numFmtId="0" fontId="22" fillId="0" borderId="10" xfId="0" applyFont="1" applyBorder="1"/>
    <xf numFmtId="0" fontId="22" fillId="0" borderId="11" xfId="0" applyFont="1" applyBorder="1"/>
    <xf numFmtId="0" fontId="23" fillId="0" borderId="11" xfId="0" applyFont="1" applyBorder="1"/>
    <xf numFmtId="0" fontId="0" fillId="0" borderId="12" xfId="0" applyBorder="1"/>
    <xf numFmtId="0" fontId="21" fillId="0" borderId="0" xfId="0" applyFont="1" applyAlignment="1">
      <alignment horizontal="justify" vertical="center"/>
    </xf>
    <xf numFmtId="0" fontId="5" fillId="0" borderId="0" xfId="0" applyFont="1" applyAlignment="1"/>
    <xf numFmtId="0" fontId="33" fillId="0" borderId="0" xfId="0" applyFont="1" applyBorder="1" applyAlignment="1"/>
    <xf numFmtId="3" fontId="1" fillId="0" borderId="0" xfId="0" applyNumberFormat="1" applyFont="1" applyAlignment="1">
      <alignment horizontal="right"/>
    </xf>
    <xf numFmtId="3" fontId="0" fillId="0" borderId="23" xfId="0" applyNumberFormat="1" applyBorder="1" applyAlignment="1">
      <alignment horizontal="center"/>
    </xf>
    <xf numFmtId="0" fontId="0" fillId="0" borderId="23" xfId="0" applyNumberFormat="1" applyBorder="1" applyAlignment="1">
      <alignment horizontal="center"/>
    </xf>
    <xf numFmtId="3" fontId="1" fillId="0" borderId="23" xfId="0" applyNumberFormat="1" applyFont="1" applyBorder="1"/>
    <xf numFmtId="3" fontId="0" fillId="0" borderId="5" xfId="0" applyNumberFormat="1" applyBorder="1" applyAlignment="1">
      <alignment horizontal="center"/>
    </xf>
    <xf numFmtId="0" fontId="0" fillId="0" borderId="0" xfId="0" applyAlignment="1">
      <alignment wrapText="1"/>
    </xf>
    <xf numFmtId="0" fontId="27" fillId="2" borderId="0" xfId="0" applyFont="1" applyFill="1" applyBorder="1"/>
    <xf numFmtId="0" fontId="26" fillId="2" borderId="0" xfId="0" applyFont="1" applyFill="1" applyBorder="1" applyAlignment="1"/>
    <xf numFmtId="0" fontId="1" fillId="2" borderId="0" xfId="2" applyFont="1" applyFill="1" applyAlignment="1">
      <alignment horizontal="center" vertical="center" wrapText="1"/>
    </xf>
    <xf numFmtId="0" fontId="17" fillId="2" borderId="0" xfId="0" applyFont="1" applyFill="1" applyBorder="1" applyAlignment="1">
      <alignment horizontal="center" vertical="center"/>
    </xf>
    <xf numFmtId="15" fontId="17" fillId="2" borderId="16" xfId="0" applyNumberFormat="1" applyFont="1" applyFill="1" applyBorder="1" applyAlignment="1">
      <alignment horizontal="center" vertical="center"/>
    </xf>
    <xf numFmtId="15" fontId="17" fillId="2" borderId="0" xfId="0" applyNumberFormat="1" applyFont="1" applyFill="1" applyBorder="1" applyAlignment="1">
      <alignment horizontal="center" vertical="center"/>
    </xf>
    <xf numFmtId="14" fontId="1" fillId="0" borderId="5" xfId="2" applyNumberFormat="1" applyFont="1" applyBorder="1" applyAlignment="1">
      <alignment horizontal="center" vertical="center"/>
    </xf>
    <xf numFmtId="14" fontId="1" fillId="0" borderId="5" xfId="2" applyNumberFormat="1" applyFont="1" applyBorder="1" applyAlignment="1">
      <alignment horizontal="center" vertical="center" wrapText="1"/>
    </xf>
    <xf numFmtId="0" fontId="1" fillId="0" borderId="0" xfId="2" applyFont="1" applyAlignment="1">
      <alignment horizontal="center" vertical="center"/>
    </xf>
    <xf numFmtId="3" fontId="1" fillId="0" borderId="3" xfId="0" applyNumberFormat="1" applyFont="1" applyBorder="1" applyAlignment="1">
      <alignment horizontal="center" vertical="center" wrapText="1"/>
    </xf>
    <xf numFmtId="3" fontId="1" fillId="0" borderId="5" xfId="2" applyNumberFormat="1" applyFont="1" applyBorder="1" applyAlignment="1">
      <alignment horizontal="center" vertical="center" wrapText="1"/>
    </xf>
    <xf numFmtId="3" fontId="11" fillId="0" borderId="5" xfId="2" applyNumberFormat="1" applyBorder="1" applyAlignment="1">
      <alignment horizontal="center"/>
    </xf>
    <xf numFmtId="3" fontId="34" fillId="0" borderId="0" xfId="2" applyNumberFormat="1" applyFont="1" applyAlignment="1">
      <alignment horizontal="left"/>
    </xf>
    <xf numFmtId="0" fontId="1" fillId="0" borderId="0" xfId="2" applyFont="1"/>
    <xf numFmtId="0" fontId="34" fillId="0" borderId="0" xfId="2" applyFont="1"/>
    <xf numFmtId="14" fontId="1" fillId="0" borderId="0" xfId="2" applyNumberFormat="1" applyFont="1" applyAlignment="1">
      <alignment horizontal="center" vertical="center" wrapText="1"/>
    </xf>
    <xf numFmtId="3" fontId="1" fillId="0" borderId="0" xfId="2" applyNumberFormat="1" applyFont="1" applyAlignment="1">
      <alignment horizontal="center" vertical="center" wrapText="1"/>
    </xf>
    <xf numFmtId="0" fontId="1" fillId="0" borderId="0" xfId="2" applyFont="1" applyAlignment="1">
      <alignment horizontal="center" vertical="center" wrapText="1"/>
    </xf>
    <xf numFmtId="0" fontId="19" fillId="0" borderId="0" xfId="2" applyFont="1" applyAlignment="1">
      <alignment horizontal="center" vertical="center" wrapText="1"/>
    </xf>
    <xf numFmtId="14" fontId="1" fillId="0" borderId="6" xfId="2" applyNumberFormat="1" applyFont="1" applyBorder="1" applyAlignment="1">
      <alignment horizontal="center" vertical="center" wrapText="1"/>
    </xf>
    <xf numFmtId="0" fontId="1" fillId="0" borderId="6" xfId="2" applyFont="1" applyBorder="1" applyAlignment="1">
      <alignment horizontal="center" vertical="center"/>
    </xf>
    <xf numFmtId="3" fontId="1" fillId="0" borderId="6" xfId="2" applyNumberFormat="1" applyFont="1" applyBorder="1" applyAlignment="1">
      <alignment horizontal="center" vertical="center" wrapText="1"/>
    </xf>
    <xf numFmtId="0" fontId="1" fillId="0" borderId="6" xfId="2" applyFont="1" applyBorder="1" applyAlignment="1">
      <alignment horizontal="center" vertical="center" wrapText="1"/>
    </xf>
    <xf numFmtId="14" fontId="11" fillId="0" borderId="0" xfId="2" applyNumberFormat="1" applyAlignment="1">
      <alignment horizontal="left"/>
    </xf>
    <xf numFmtId="14" fontId="0" fillId="0" borderId="0" xfId="2" applyNumberFormat="1" applyFont="1" applyAlignment="1">
      <alignment horizontal="left"/>
    </xf>
    <xf numFmtId="0" fontId="0" fillId="0" borderId="0" xfId="2" applyFont="1" applyAlignment="1">
      <alignment horizontal="left"/>
    </xf>
    <xf numFmtId="0" fontId="0" fillId="0" borderId="0" xfId="2" quotePrefix="1" applyFont="1"/>
    <xf numFmtId="14" fontId="1" fillId="0" borderId="0" xfId="2" applyNumberFormat="1" applyFont="1"/>
    <xf numFmtId="0" fontId="34" fillId="0" borderId="0" xfId="2" quotePrefix="1" applyFont="1"/>
    <xf numFmtId="3" fontId="1" fillId="0" borderId="0" xfId="2" applyNumberFormat="1" applyFont="1" applyBorder="1" applyAlignment="1">
      <alignment horizontal="center"/>
    </xf>
    <xf numFmtId="0" fontId="2" fillId="0" borderId="0" xfId="2" applyFont="1"/>
    <xf numFmtId="3" fontId="0" fillId="0" borderId="5" xfId="0" quotePrefix="1" applyNumberFormat="1" applyBorder="1" applyAlignment="1">
      <alignment horizontal="center"/>
    </xf>
    <xf numFmtId="0" fontId="0" fillId="0" borderId="0" xfId="2" applyFont="1" applyAlignment="1">
      <alignment horizontal="right"/>
    </xf>
    <xf numFmtId="49" fontId="34" fillId="0" borderId="0" xfId="2" quotePrefix="1" applyNumberFormat="1" applyFont="1" applyAlignment="1">
      <alignment horizontal="left"/>
    </xf>
    <xf numFmtId="0" fontId="1" fillId="0" borderId="0" xfId="2" applyFont="1" applyAlignment="1">
      <alignment horizontal="right" vertical="center"/>
    </xf>
    <xf numFmtId="0" fontId="1" fillId="0" borderId="0" xfId="2" quotePrefix="1" applyFont="1" applyAlignment="1">
      <alignment horizontal="right" vertical="center"/>
    </xf>
    <xf numFmtId="0" fontId="1" fillId="0" borderId="6" xfId="2" applyFont="1" applyBorder="1" applyAlignment="1">
      <alignment horizontal="center" vertical="center" wrapText="1"/>
    </xf>
    <xf numFmtId="0" fontId="14" fillId="8" borderId="1" xfId="3" applyFont="1" applyFill="1" applyBorder="1" applyAlignment="1">
      <alignment horizontal="justify" vertical="center"/>
    </xf>
    <xf numFmtId="0" fontId="14" fillId="8" borderId="13" xfId="3" applyFont="1" applyFill="1" applyBorder="1" applyAlignment="1">
      <alignment horizontal="justify" vertical="center"/>
    </xf>
    <xf numFmtId="0" fontId="14" fillId="8" borderId="2" xfId="3" applyFont="1" applyFill="1" applyBorder="1" applyAlignment="1">
      <alignment horizontal="justify" vertical="center"/>
    </xf>
    <xf numFmtId="0" fontId="0" fillId="0" borderId="0" xfId="2" applyFont="1" applyAlignment="1">
      <alignment horizontal="left" vertical="center" wrapText="1"/>
    </xf>
    <xf numFmtId="0" fontId="11" fillId="0" borderId="0" xfId="2" applyFont="1" applyAlignment="1">
      <alignment horizontal="left" vertical="center" wrapText="1"/>
    </xf>
    <xf numFmtId="0" fontId="1" fillId="0" borderId="0" xfId="2" applyFont="1" applyAlignment="1">
      <alignment horizontal="center" vertical="center"/>
    </xf>
    <xf numFmtId="0" fontId="0" fillId="0" borderId="7" xfId="2" applyFont="1" applyBorder="1" applyAlignment="1">
      <alignment horizontal="left" vertical="center" wrapText="1"/>
    </xf>
    <xf numFmtId="0" fontId="11" fillId="0" borderId="8" xfId="2" applyFont="1" applyBorder="1" applyAlignment="1">
      <alignment horizontal="left" vertical="center" wrapText="1"/>
    </xf>
    <xf numFmtId="0" fontId="11" fillId="0" borderId="9"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1" fillId="0" borderId="8" xfId="2" applyBorder="1" applyAlignment="1">
      <alignment horizontal="left" vertical="center" wrapText="1"/>
    </xf>
    <xf numFmtId="0" fontId="11" fillId="0" borderId="9" xfId="2" applyBorder="1" applyAlignment="1">
      <alignment horizontal="left" vertical="center" wrapText="1"/>
    </xf>
    <xf numFmtId="0" fontId="11" fillId="0" borderId="10" xfId="2" applyBorder="1" applyAlignment="1">
      <alignment horizontal="left" vertical="center" wrapText="1"/>
    </xf>
    <xf numFmtId="0" fontId="11" fillId="0" borderId="11" xfId="2" applyBorder="1" applyAlignment="1">
      <alignment horizontal="left" vertical="center" wrapText="1"/>
    </xf>
    <xf numFmtId="0" fontId="11" fillId="0" borderId="12" xfId="2" applyBorder="1" applyAlignment="1">
      <alignment horizontal="left" vertical="center" wrapText="1"/>
    </xf>
    <xf numFmtId="14" fontId="0" fillId="0" borderId="7" xfId="2" applyNumberFormat="1" applyFont="1" applyBorder="1" applyAlignment="1">
      <alignment horizontal="left" vertical="center" wrapText="1"/>
    </xf>
    <xf numFmtId="14" fontId="0" fillId="0" borderId="1" xfId="2" applyNumberFormat="1" applyFont="1" applyBorder="1" applyAlignment="1">
      <alignment horizontal="left" vertical="center" wrapText="1"/>
    </xf>
    <xf numFmtId="0" fontId="11" fillId="0" borderId="13" xfId="2" applyBorder="1" applyAlignment="1">
      <alignment horizontal="left" vertical="center" wrapText="1"/>
    </xf>
    <xf numFmtId="0" fontId="11" fillId="0" borderId="2" xfId="2" applyBorder="1" applyAlignment="1">
      <alignment horizontal="left" vertical="center" wrapText="1"/>
    </xf>
    <xf numFmtId="0" fontId="7" fillId="5" borderId="6" xfId="0" applyFont="1" applyFill="1" applyBorder="1" applyAlignment="1" applyProtection="1">
      <alignment horizontal="center" vertical="center" wrapText="1"/>
      <protection hidden="1"/>
    </xf>
    <xf numFmtId="0" fontId="7" fillId="6" borderId="6" xfId="0" applyFont="1" applyFill="1" applyBorder="1" applyAlignment="1" applyProtection="1">
      <alignment horizontal="center" vertical="center" wrapText="1"/>
      <protection hidden="1"/>
    </xf>
    <xf numFmtId="0" fontId="7" fillId="7" borderId="6" xfId="0" applyFont="1" applyFill="1" applyBorder="1" applyAlignment="1" applyProtection="1">
      <alignment horizontal="center" vertical="center" wrapText="1"/>
      <protection hidden="1"/>
    </xf>
    <xf numFmtId="0" fontId="0" fillId="2" borderId="0" xfId="0" applyFont="1" applyFill="1" applyBorder="1" applyAlignment="1" applyProtection="1">
      <alignment horizontal="center" vertical="center" wrapText="1"/>
      <protection hidden="1"/>
    </xf>
    <xf numFmtId="0" fontId="33" fillId="0" borderId="20" xfId="0" applyFont="1" applyBorder="1" applyAlignment="1">
      <alignment horizontal="center" vertical="center"/>
    </xf>
    <xf numFmtId="0" fontId="33" fillId="0" borderId="22" xfId="0" applyFont="1" applyBorder="1" applyAlignment="1">
      <alignment horizontal="center" vertical="center"/>
    </xf>
    <xf numFmtId="0" fontId="33" fillId="0" borderId="21" xfId="0" applyFont="1" applyBorder="1" applyAlignment="1">
      <alignment horizontal="center" vertical="center"/>
    </xf>
    <xf numFmtId="0" fontId="0" fillId="2" borderId="0" xfId="0" applyFill="1" applyAlignment="1">
      <alignment horizontal="center"/>
    </xf>
    <xf numFmtId="164" fontId="3" fillId="2" borderId="6" xfId="0" applyNumberFormat="1" applyFont="1" applyFill="1" applyBorder="1" applyAlignment="1">
      <alignment horizont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7" fillId="3" borderId="6" xfId="0" applyFont="1" applyFill="1" applyBorder="1" applyAlignment="1" applyProtection="1">
      <alignment horizontal="center" vertical="center"/>
      <protection hidden="1"/>
    </xf>
    <xf numFmtId="0" fontId="7" fillId="4" borderId="6" xfId="0" applyFont="1" applyFill="1" applyBorder="1" applyAlignment="1" applyProtection="1">
      <alignment horizontal="center" vertical="center" wrapText="1"/>
      <protection hidden="1"/>
    </xf>
    <xf numFmtId="0" fontId="26" fillId="0" borderId="0" xfId="0" applyFont="1" applyBorder="1" applyAlignment="1">
      <alignment horizontal="left" wrapText="1"/>
    </xf>
    <xf numFmtId="0" fontId="26" fillId="0" borderId="18" xfId="0" applyFont="1" applyBorder="1" applyAlignment="1">
      <alignment horizontal="left" wrapText="1"/>
    </xf>
    <xf numFmtId="0" fontId="26" fillId="0" borderId="8" xfId="0" applyFont="1" applyBorder="1" applyAlignment="1">
      <alignment horizontal="center" vertical="center" wrapText="1"/>
    </xf>
    <xf numFmtId="0" fontId="0" fillId="0" borderId="8" xfId="0" applyBorder="1" applyAlignment="1">
      <alignment wrapText="1"/>
    </xf>
    <xf numFmtId="0" fontId="33" fillId="0" borderId="1" xfId="0" applyFont="1" applyBorder="1" applyAlignment="1">
      <alignment horizontal="center"/>
    </xf>
    <xf numFmtId="0" fontId="33" fillId="0" borderId="13" xfId="0" applyFont="1" applyBorder="1" applyAlignment="1">
      <alignment horizontal="center"/>
    </xf>
    <xf numFmtId="0" fontId="33" fillId="0" borderId="2" xfId="0" applyFont="1" applyBorder="1" applyAlignment="1">
      <alignment horizontal="center"/>
    </xf>
    <xf numFmtId="0" fontId="27" fillId="0" borderId="1" xfId="0" applyFont="1" applyBorder="1" applyAlignment="1">
      <alignment horizontal="center"/>
    </xf>
    <xf numFmtId="0" fontId="27" fillId="0" borderId="13" xfId="0" applyFont="1" applyBorder="1" applyAlignment="1">
      <alignment horizontal="center"/>
    </xf>
    <xf numFmtId="0" fontId="27" fillId="0" borderId="2" xfId="0" applyFont="1" applyBorder="1" applyAlignment="1">
      <alignment horizontal="center"/>
    </xf>
    <xf numFmtId="0" fontId="27" fillId="0" borderId="8" xfId="0" applyFont="1" applyBorder="1" applyAlignment="1">
      <alignment horizont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Border="1" applyAlignment="1">
      <alignment horizontal="left" vertical="center" wrapText="1"/>
    </xf>
    <xf numFmtId="0" fontId="26" fillId="0" borderId="12" xfId="0" applyFont="1" applyBorder="1" applyAlignment="1">
      <alignment horizontal="left" vertical="center" wrapText="1"/>
    </xf>
    <xf numFmtId="0" fontId="27" fillId="0" borderId="1" xfId="0" applyFont="1" applyBorder="1" applyAlignment="1">
      <alignment horizontal="left" vertical="center" wrapText="1"/>
    </xf>
    <xf numFmtId="0" fontId="27" fillId="0" borderId="13" xfId="0" applyFont="1" applyBorder="1" applyAlignment="1">
      <alignment horizontal="left" vertical="center" wrapText="1"/>
    </xf>
    <xf numFmtId="0" fontId="27" fillId="0" borderId="2" xfId="0" applyFont="1" applyBorder="1" applyAlignment="1">
      <alignment horizontal="left" vertical="center" wrapText="1"/>
    </xf>
    <xf numFmtId="0" fontId="27" fillId="0" borderId="1" xfId="0" applyFont="1"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27" fillId="0" borderId="7" xfId="0" applyFont="1" applyBorder="1" applyAlignment="1">
      <alignment horizontal="lef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0" fillId="0" borderId="0" xfId="0" applyAlignment="1">
      <alignment vertical="center" wrapText="1"/>
    </xf>
    <xf numFmtId="0" fontId="0" fillId="0" borderId="18"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3" fontId="32" fillId="0" borderId="1" xfId="0" applyNumberFormat="1" applyFont="1" applyBorder="1" applyAlignment="1" applyProtection="1">
      <alignment horizontal="center"/>
      <protection locked="0"/>
    </xf>
    <xf numFmtId="0" fontId="32" fillId="0" borderId="13" xfId="0" applyFont="1" applyBorder="1" applyAlignment="1" applyProtection="1">
      <alignment horizontal="center"/>
      <protection locked="0"/>
    </xf>
    <xf numFmtId="0" fontId="32" fillId="0" borderId="2" xfId="0" applyFont="1" applyBorder="1" applyAlignment="1" applyProtection="1">
      <alignment horizontal="center"/>
      <protection locked="0"/>
    </xf>
    <xf numFmtId="0" fontId="32" fillId="0" borderId="7" xfId="0" applyFont="1" applyBorder="1" applyAlignment="1" applyProtection="1">
      <alignment horizontal="left" wrapText="1"/>
      <protection locked="0"/>
    </xf>
    <xf numFmtId="0" fontId="32" fillId="0" borderId="8" xfId="0" applyFont="1" applyBorder="1" applyAlignment="1" applyProtection="1">
      <alignment horizontal="left" wrapText="1"/>
      <protection locked="0"/>
    </xf>
    <xf numFmtId="0" fontId="32" fillId="0" borderId="9" xfId="0" applyFont="1" applyBorder="1" applyAlignment="1" applyProtection="1">
      <alignment horizontal="left" wrapText="1"/>
      <protection locked="0"/>
    </xf>
    <xf numFmtId="0" fontId="32" fillId="0" borderId="10" xfId="0" applyFont="1" applyBorder="1" applyAlignment="1" applyProtection="1">
      <alignment horizontal="left" wrapText="1"/>
      <protection locked="0"/>
    </xf>
    <xf numFmtId="0" fontId="32" fillId="0" borderId="11" xfId="0" applyFont="1" applyBorder="1" applyAlignment="1" applyProtection="1">
      <alignment horizontal="left" wrapText="1"/>
      <protection locked="0"/>
    </xf>
    <xf numFmtId="0" fontId="32" fillId="0" borderId="12" xfId="0" applyFont="1" applyBorder="1" applyAlignment="1" applyProtection="1">
      <alignment horizontal="left" wrapText="1"/>
      <protection locked="0"/>
    </xf>
    <xf numFmtId="0" fontId="26" fillId="0" borderId="10"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2" xfId="0" applyFont="1" applyBorder="1" applyAlignment="1">
      <alignment horizontal="center" vertical="center"/>
    </xf>
    <xf numFmtId="0" fontId="22" fillId="0" borderId="0" xfId="0" applyFont="1" applyBorder="1" applyAlignment="1">
      <alignment horizontal="center" vertical="center" wrapText="1"/>
    </xf>
    <xf numFmtId="0" fontId="24" fillId="0" borderId="8" xfId="0" applyFont="1" applyBorder="1" applyAlignment="1">
      <alignment horizontal="center" wrapText="1"/>
    </xf>
    <xf numFmtId="0" fontId="22" fillId="0" borderId="8" xfId="0" applyFont="1" applyBorder="1" applyAlignment="1">
      <alignment wrapText="1"/>
    </xf>
    <xf numFmtId="0" fontId="25" fillId="0" borderId="0" xfId="0" applyFont="1" applyBorder="1" applyAlignment="1">
      <alignment horizontal="justify" vertical="top" wrapText="1"/>
    </xf>
    <xf numFmtId="0" fontId="24" fillId="0" borderId="13" xfId="0" applyFont="1" applyBorder="1" applyAlignment="1">
      <alignment horizontal="center" vertical="center" wrapText="1"/>
    </xf>
    <xf numFmtId="0" fontId="0" fillId="0" borderId="13" xfId="0" applyBorder="1" applyAlignment="1">
      <alignment wrapText="1"/>
    </xf>
    <xf numFmtId="0" fontId="24" fillId="0" borderId="0" xfId="0" applyFont="1" applyBorder="1" applyAlignment="1">
      <alignment horizontal="right" wrapText="1"/>
    </xf>
    <xf numFmtId="0" fontId="22" fillId="0" borderId="1" xfId="0" applyFont="1" applyBorder="1" applyAlignment="1">
      <alignment horizontal="center" wrapText="1"/>
    </xf>
    <xf numFmtId="0" fontId="22" fillId="0" borderId="13" xfId="0" applyFont="1" applyBorder="1" applyAlignment="1">
      <alignment horizontal="center" wrapText="1"/>
    </xf>
    <xf numFmtId="0" fontId="22" fillId="0" borderId="2" xfId="0" applyFont="1" applyBorder="1" applyAlignment="1">
      <alignment horizontal="center" wrapText="1"/>
    </xf>
    <xf numFmtId="3" fontId="1" fillId="0" borderId="3" xfId="0" applyNumberFormat="1" applyFont="1" applyBorder="1" applyAlignment="1">
      <alignment horizontal="center" vertical="center" wrapText="1"/>
    </xf>
    <xf numFmtId="3" fontId="1" fillId="0" borderId="19" xfId="0" applyNumberFormat="1" applyFont="1" applyBorder="1" applyAlignment="1">
      <alignment horizontal="center" vertical="center" wrapText="1"/>
    </xf>
    <xf numFmtId="0" fontId="30" fillId="0" borderId="0" xfId="0" applyFont="1" applyAlignment="1">
      <alignment horizontal="justify" vertical="center" wrapText="1"/>
    </xf>
    <xf numFmtId="0" fontId="0" fillId="0" borderId="0" xfId="0" applyAlignment="1">
      <alignment wrapText="1"/>
    </xf>
    <xf numFmtId="0" fontId="31" fillId="0" borderId="0" xfId="0" applyFont="1" applyAlignment="1">
      <alignment horizontal="justify" vertical="center" wrapText="1"/>
    </xf>
    <xf numFmtId="3" fontId="1" fillId="0" borderId="7" xfId="0" applyNumberFormat="1" applyFont="1" applyBorder="1" applyAlignment="1">
      <alignment horizontal="center" vertical="center" wrapText="1"/>
    </xf>
    <xf numFmtId="3" fontId="1" fillId="0" borderId="9" xfId="0" applyNumberFormat="1" applyFont="1" applyBorder="1" applyAlignment="1">
      <alignment horizontal="center" vertical="center" wrapText="1"/>
    </xf>
  </cellXfs>
  <cellStyles count="5">
    <cellStyle name="Hipervínculo" xfId="4" builtinId="8"/>
    <cellStyle name="Normal" xfId="0" builtinId="0"/>
    <cellStyle name="Normal 2" xfId="2"/>
    <cellStyle name="Normal 3"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28575</xdr:colOff>
      <xdr:row>1</xdr:row>
      <xdr:rowOff>76623</xdr:rowOff>
    </xdr:from>
    <xdr:to>
      <xdr:col>10</xdr:col>
      <xdr:colOff>47625</xdr:colOff>
      <xdr:row>3</xdr:row>
      <xdr:rowOff>49760</xdr:rowOff>
    </xdr:to>
    <xdr:pic>
      <xdr:nvPicPr>
        <xdr:cNvPr id="2" name="Imagen 1" descr="cid:image001.png@01CFC04E.66BC1CE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71873"/>
          <a:ext cx="866775" cy="296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69</xdr:col>
          <xdr:colOff>19050</xdr:colOff>
          <xdr:row>32</xdr:row>
          <xdr:rowOff>9525</xdr:rowOff>
        </xdr:from>
        <xdr:to>
          <xdr:col>70</xdr:col>
          <xdr:colOff>85725</xdr:colOff>
          <xdr:row>32</xdr:row>
          <xdr:rowOff>114300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33</xdr:row>
          <xdr:rowOff>9525</xdr:rowOff>
        </xdr:from>
        <xdr:to>
          <xdr:col>70</xdr:col>
          <xdr:colOff>85725</xdr:colOff>
          <xdr:row>33</xdr:row>
          <xdr:rowOff>114300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34</xdr:row>
          <xdr:rowOff>9525</xdr:rowOff>
        </xdr:from>
        <xdr:to>
          <xdr:col>70</xdr:col>
          <xdr:colOff>85725</xdr:colOff>
          <xdr:row>34</xdr:row>
          <xdr:rowOff>114300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19050</xdr:colOff>
          <xdr:row>35</xdr:row>
          <xdr:rowOff>9525</xdr:rowOff>
        </xdr:from>
        <xdr:to>
          <xdr:col>70</xdr:col>
          <xdr:colOff>85725</xdr:colOff>
          <xdr:row>36</xdr:row>
          <xdr:rowOff>95250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79375</xdr:colOff>
      <xdr:row>43</xdr:row>
      <xdr:rowOff>111126</xdr:rowOff>
    </xdr:from>
    <xdr:to>
      <xdr:col>78</xdr:col>
      <xdr:colOff>81223</xdr:colOff>
      <xdr:row>50</xdr:row>
      <xdr:rowOff>137489</xdr:rowOff>
    </xdr:to>
    <xdr:pic>
      <xdr:nvPicPr>
        <xdr:cNvPr id="9" name="Imagen 8"/>
        <xdr:cNvPicPr>
          <a:picLocks noChangeAspect="1"/>
        </xdr:cNvPicPr>
      </xdr:nvPicPr>
      <xdr:blipFill>
        <a:blip xmlns:r="http://schemas.openxmlformats.org/officeDocument/2006/relationships" r:embed="rId2"/>
        <a:stretch>
          <a:fillRect/>
        </a:stretch>
      </xdr:blipFill>
      <xdr:spPr>
        <a:xfrm>
          <a:off x="182563" y="5651501"/>
          <a:ext cx="8336223" cy="1391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35379</xdr:colOff>
      <xdr:row>0</xdr:row>
      <xdr:rowOff>163287</xdr:rowOff>
    </xdr:from>
    <xdr:to>
      <xdr:col>3</xdr:col>
      <xdr:colOff>689713</xdr:colOff>
      <xdr:row>4</xdr:row>
      <xdr:rowOff>90835</xdr:rowOff>
    </xdr:to>
    <xdr:pic>
      <xdr:nvPicPr>
        <xdr:cNvPr id="3" name="Imagen 2" descr="cid:image001.png@01CFC04E.66BC1CE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986" y="163287"/>
          <a:ext cx="2015048" cy="716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rardo.escudero/Mis%20documentos/SBDF/Reforma%20Tributaria/Renta%20Atribuida/Prototipo/F22%20%202015%20Jose%20Luis%20Capdevi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versoCon"/>
      <sheetName val="ReversoCon"/>
      <sheetName val="Supuestos"/>
      <sheetName val="DDJJ FUT "/>
      <sheetName val="DDJJ Capital"/>
      <sheetName val="Registros"/>
      <sheetName val="Antecedentes"/>
      <sheetName val="Enero de 2017"/>
      <sheetName val="Registrar  AT.-1"/>
      <sheetName val="Febrero 2017"/>
      <sheetName val="Reproceso RLI"/>
      <sheetName val="Reproceso IGC"/>
      <sheetName val="Registrar  AT.Actual"/>
      <sheetName val="AnversoAud"/>
      <sheetName val="ReversoAud"/>
      <sheetName val="RUT"/>
    </sheetNames>
    <sheetDataSet>
      <sheetData sheetId="0"/>
      <sheetData sheetId="1"/>
      <sheetData sheetId="2"/>
      <sheetData sheetId="3"/>
      <sheetData sheetId="4"/>
      <sheetData sheetId="5"/>
      <sheetData sheetId="6"/>
      <sheetData sheetId="7"/>
      <sheetData sheetId="8">
        <row r="1">
          <cell r="A1" t="str">
            <v>CODIGO</v>
          </cell>
          <cell r="B1" t="str">
            <v>VALOR</v>
          </cell>
        </row>
        <row r="2">
          <cell r="A2">
            <v>1</v>
          </cell>
          <cell r="B2" t="str">
            <v>CAPDEVILA</v>
          </cell>
        </row>
        <row r="3">
          <cell r="A3">
            <v>2</v>
          </cell>
          <cell r="B3" t="str">
            <v>HONORATO</v>
          </cell>
        </row>
        <row r="4">
          <cell r="A4">
            <v>5</v>
          </cell>
          <cell r="B4" t="str">
            <v>JOSE LUIS</v>
          </cell>
        </row>
        <row r="5">
          <cell r="A5">
            <v>6</v>
          </cell>
          <cell r="B5" t="str">
            <v>VARGAS FONTECILLA 4193- 4199</v>
          </cell>
        </row>
        <row r="6">
          <cell r="A6">
            <v>9</v>
          </cell>
          <cell r="B6">
            <v>7731698</v>
          </cell>
        </row>
        <row r="7">
          <cell r="A7">
            <v>8</v>
          </cell>
          <cell r="B7" t="str">
            <v>QUINTA NORMAL</v>
          </cell>
        </row>
        <row r="8">
          <cell r="A8">
            <v>7</v>
          </cell>
          <cell r="B8">
            <v>240742774</v>
          </cell>
        </row>
        <row r="9">
          <cell r="A9">
            <v>3</v>
          </cell>
          <cell r="B9" t="str">
            <v>4.432.741-4</v>
          </cell>
        </row>
        <row r="10">
          <cell r="A10">
            <v>13</v>
          </cell>
          <cell r="B10" t="str">
            <v>VENTA AL POR MENOR DE COMBUSTIBLE PARA AUTOMOTORES</v>
          </cell>
        </row>
        <row r="11">
          <cell r="A11">
            <v>55</v>
          </cell>
          <cell r="B11" t="str">
            <v>JLCESTACION@JLC.CL</v>
          </cell>
        </row>
        <row r="12">
          <cell r="A12">
            <v>14</v>
          </cell>
          <cell r="B12">
            <v>505000</v>
          </cell>
        </row>
        <row r="13">
          <cell r="A13">
            <v>20</v>
          </cell>
          <cell r="B13">
            <v>133651231</v>
          </cell>
        </row>
        <row r="14">
          <cell r="A14">
            <v>36</v>
          </cell>
          <cell r="B14">
            <v>170000000</v>
          </cell>
        </row>
        <row r="15">
          <cell r="A15">
            <v>101</v>
          </cell>
          <cell r="B15">
            <v>865042582</v>
          </cell>
        </row>
        <row r="16">
          <cell r="A16">
            <v>104</v>
          </cell>
          <cell r="B16">
            <v>70000000</v>
          </cell>
        </row>
        <row r="17">
          <cell r="A17">
            <v>106</v>
          </cell>
          <cell r="B17">
            <v>19909096</v>
          </cell>
        </row>
        <row r="18">
          <cell r="A18">
            <v>123</v>
          </cell>
          <cell r="B18">
            <v>6092136925</v>
          </cell>
        </row>
        <row r="19">
          <cell r="A19">
            <v>152</v>
          </cell>
          <cell r="B19">
            <v>288270</v>
          </cell>
        </row>
        <row r="20">
          <cell r="A20">
            <v>157</v>
          </cell>
          <cell r="B20">
            <v>33959423</v>
          </cell>
        </row>
        <row r="21">
          <cell r="A21">
            <v>159</v>
          </cell>
          <cell r="B21">
            <v>14410393</v>
          </cell>
        </row>
        <row r="22">
          <cell r="A22">
            <v>162</v>
          </cell>
          <cell r="B22">
            <v>607262</v>
          </cell>
        </row>
        <row r="23">
          <cell r="A23">
            <v>170</v>
          </cell>
          <cell r="B23">
            <v>122412874</v>
          </cell>
        </row>
        <row r="24">
          <cell r="A24">
            <v>226</v>
          </cell>
          <cell r="B24">
            <v>70000000</v>
          </cell>
        </row>
        <row r="25">
          <cell r="A25">
            <v>304</v>
          </cell>
          <cell r="B25">
            <v>20932024</v>
          </cell>
        </row>
        <row r="26">
          <cell r="A26">
            <v>312</v>
          </cell>
          <cell r="B26">
            <v>782</v>
          </cell>
        </row>
        <row r="27">
          <cell r="A27">
            <v>600</v>
          </cell>
          <cell r="B27">
            <v>14337349</v>
          </cell>
        </row>
        <row r="28">
          <cell r="A28">
            <v>605</v>
          </cell>
          <cell r="B28">
            <v>8221</v>
          </cell>
        </row>
        <row r="29">
          <cell r="A29">
            <v>608</v>
          </cell>
          <cell r="B29">
            <v>720</v>
          </cell>
        </row>
        <row r="30">
          <cell r="A30">
            <v>614</v>
          </cell>
          <cell r="B30" t="str">
            <v>X</v>
          </cell>
        </row>
        <row r="31">
          <cell r="A31">
            <v>625</v>
          </cell>
          <cell r="B31">
            <v>802529575</v>
          </cell>
        </row>
        <row r="32">
          <cell r="A32">
            <v>627</v>
          </cell>
          <cell r="B32">
            <v>14337349</v>
          </cell>
        </row>
        <row r="33">
          <cell r="A33">
            <v>629</v>
          </cell>
          <cell r="B33">
            <v>272546304</v>
          </cell>
        </row>
        <row r="34">
          <cell r="A34">
            <v>631</v>
          </cell>
          <cell r="B34">
            <v>341666340</v>
          </cell>
        </row>
        <row r="35">
          <cell r="A35">
            <v>635</v>
          </cell>
          <cell r="B35">
            <v>784165723</v>
          </cell>
        </row>
        <row r="36">
          <cell r="A36">
            <v>637</v>
          </cell>
          <cell r="B36">
            <v>78300746</v>
          </cell>
        </row>
        <row r="37">
          <cell r="A37">
            <v>643</v>
          </cell>
          <cell r="B37">
            <v>668256153</v>
          </cell>
        </row>
        <row r="38">
          <cell r="A38">
            <v>647</v>
          </cell>
          <cell r="B38">
            <v>1243087760</v>
          </cell>
        </row>
        <row r="39">
          <cell r="A39">
            <v>774</v>
          </cell>
          <cell r="B39">
            <v>3712875536</v>
          </cell>
        </row>
        <row r="40">
          <cell r="A40">
            <v>785</v>
          </cell>
          <cell r="B40">
            <v>40230808</v>
          </cell>
        </row>
        <row r="41">
          <cell r="A41">
            <v>843</v>
          </cell>
          <cell r="B41">
            <v>3974488503</v>
          </cell>
        </row>
        <row r="42">
          <cell r="A42">
            <v>847</v>
          </cell>
          <cell r="B42">
            <v>14337349</v>
          </cell>
        </row>
        <row r="43">
          <cell r="A43">
            <v>874</v>
          </cell>
          <cell r="B43">
            <v>668256153</v>
          </cell>
        </row>
        <row r="44">
          <cell r="A44">
            <v>926</v>
          </cell>
          <cell r="B44">
            <v>40230808</v>
          </cell>
        </row>
        <row r="45">
          <cell r="A45">
            <v>934</v>
          </cell>
          <cell r="B45">
            <v>136917887</v>
          </cell>
        </row>
        <row r="46">
          <cell r="A46" t="str">
            <v>REMANENTE DE CREDITO</v>
          </cell>
          <cell r="B46">
            <v>0</v>
          </cell>
        </row>
        <row r="47">
          <cell r="A47">
            <v>52</v>
          </cell>
          <cell r="B47">
            <v>85</v>
          </cell>
        </row>
        <row r="48">
          <cell r="A48">
            <v>53</v>
          </cell>
          <cell r="B48">
            <v>86</v>
          </cell>
        </row>
        <row r="49">
          <cell r="A49">
            <v>0</v>
          </cell>
          <cell r="B49">
            <v>0</v>
          </cell>
        </row>
        <row r="50">
          <cell r="A50">
            <v>0</v>
          </cell>
          <cell r="B50">
            <v>0</v>
          </cell>
        </row>
        <row r="51">
          <cell r="A51">
            <v>0</v>
          </cell>
          <cell r="B51">
            <v>0</v>
          </cell>
        </row>
        <row r="52">
          <cell r="A52" t="str">
            <v>DEVOLUCION SOLICITADA</v>
          </cell>
          <cell r="B52">
            <v>0</v>
          </cell>
        </row>
        <row r="53">
          <cell r="A53">
            <v>0</v>
          </cell>
          <cell r="B53">
            <v>0</v>
          </cell>
        </row>
        <row r="54">
          <cell r="A54">
            <v>0</v>
          </cell>
          <cell r="B54">
            <v>0</v>
          </cell>
        </row>
        <row r="55">
          <cell r="A55">
            <v>0</v>
          </cell>
          <cell r="B55">
            <v>0</v>
          </cell>
        </row>
        <row r="56">
          <cell r="A56">
            <v>0</v>
          </cell>
          <cell r="B56">
            <v>87</v>
          </cell>
        </row>
        <row r="57">
          <cell r="A57">
            <v>0</v>
          </cell>
          <cell r="B57">
            <v>0</v>
          </cell>
        </row>
        <row r="58">
          <cell r="A58">
            <v>0</v>
          </cell>
          <cell r="B58">
            <v>0</v>
          </cell>
        </row>
        <row r="59">
          <cell r="A59">
            <v>0</v>
          </cell>
          <cell r="B59">
            <v>0</v>
          </cell>
        </row>
        <row r="60">
          <cell r="A60">
            <v>0</v>
          </cell>
          <cell r="B60">
            <v>0</v>
          </cell>
        </row>
        <row r="61">
          <cell r="A61" t="str">
            <v>Folio Formulario F01</v>
          </cell>
          <cell r="B61" t="str">
            <v>Fecha de movimiento F01</v>
          </cell>
        </row>
        <row r="62">
          <cell r="A62" t="str">
            <v>Folio rectificatoria</v>
          </cell>
          <cell r="B62" t="str">
            <v>Folio primitiva</v>
          </cell>
        </row>
        <row r="63">
          <cell r="A63">
            <v>0</v>
          </cell>
          <cell r="B63">
            <v>0</v>
          </cell>
        </row>
        <row r="64">
          <cell r="A64" t="str">
            <v xml:space="preserve">Esta copia de declaración no es válida como certificado. </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18</v>
          </cell>
          <cell r="B95">
            <v>668256153</v>
          </cell>
        </row>
        <row r="96">
          <cell r="A96">
            <v>31</v>
          </cell>
          <cell r="B96">
            <v>20932024</v>
          </cell>
        </row>
        <row r="97">
          <cell r="A97">
            <v>53</v>
          </cell>
          <cell r="B97">
            <v>13</v>
          </cell>
        </row>
        <row r="98">
          <cell r="A98">
            <v>102</v>
          </cell>
          <cell r="B98">
            <v>6140228120</v>
          </cell>
        </row>
        <row r="99">
          <cell r="A99">
            <v>105</v>
          </cell>
          <cell r="B99">
            <v>38808</v>
          </cell>
        </row>
        <row r="100">
          <cell r="A100">
            <v>122</v>
          </cell>
          <cell r="B100">
            <v>6652866815</v>
          </cell>
        </row>
        <row r="101">
          <cell r="A101">
            <v>129</v>
          </cell>
          <cell r="B101">
            <v>352510806</v>
          </cell>
        </row>
        <row r="102">
          <cell r="A102">
            <v>155</v>
          </cell>
          <cell r="B102">
            <v>137790</v>
          </cell>
        </row>
        <row r="103">
          <cell r="A103">
            <v>158</v>
          </cell>
          <cell r="B103">
            <v>122412874</v>
          </cell>
        </row>
        <row r="104">
          <cell r="A104">
            <v>161</v>
          </cell>
          <cell r="B104">
            <v>18166429</v>
          </cell>
        </row>
        <row r="105">
          <cell r="A105">
            <v>169</v>
          </cell>
          <cell r="B105">
            <v>537912</v>
          </cell>
        </row>
        <row r="106">
          <cell r="A106">
            <v>225</v>
          </cell>
          <cell r="B106">
            <v>668256153</v>
          </cell>
        </row>
        <row r="107">
          <cell r="A107">
            <v>231</v>
          </cell>
          <cell r="B107">
            <v>4177480459</v>
          </cell>
        </row>
        <row r="108">
          <cell r="A108">
            <v>305</v>
          </cell>
          <cell r="B108">
            <v>-15416745</v>
          </cell>
        </row>
        <row r="109">
          <cell r="A109">
            <v>315</v>
          </cell>
          <cell r="B109">
            <v>8052014</v>
          </cell>
        </row>
        <row r="110">
          <cell r="A110">
            <v>601</v>
          </cell>
          <cell r="B110">
            <v>7848</v>
          </cell>
        </row>
        <row r="111">
          <cell r="A111">
            <v>606</v>
          </cell>
          <cell r="B111">
            <v>57629</v>
          </cell>
        </row>
        <row r="112">
          <cell r="A112">
            <v>610</v>
          </cell>
          <cell r="B112">
            <v>14410327</v>
          </cell>
        </row>
        <row r="113">
          <cell r="A113">
            <v>624</v>
          </cell>
          <cell r="B113">
            <v>107526263</v>
          </cell>
        </row>
        <row r="114">
          <cell r="A114">
            <v>626</v>
          </cell>
          <cell r="B114">
            <v>133651231</v>
          </cell>
        </row>
        <row r="115">
          <cell r="A115">
            <v>628</v>
          </cell>
          <cell r="B115">
            <v>76567411742</v>
          </cell>
        </row>
        <row r="116">
          <cell r="A116">
            <v>630</v>
          </cell>
          <cell r="B116">
            <v>75034864539</v>
          </cell>
        </row>
        <row r="117">
          <cell r="A117">
            <v>632</v>
          </cell>
          <cell r="B117">
            <v>40230808</v>
          </cell>
        </row>
        <row r="118">
          <cell r="A118">
            <v>636</v>
          </cell>
          <cell r="B118">
            <v>639030636</v>
          </cell>
        </row>
        <row r="119">
          <cell r="A119">
            <v>639</v>
          </cell>
          <cell r="B119">
            <v>107526263</v>
          </cell>
        </row>
        <row r="120">
          <cell r="A120">
            <v>645</v>
          </cell>
          <cell r="B120">
            <v>3974488503</v>
          </cell>
        </row>
        <row r="121">
          <cell r="A121">
            <v>749</v>
          </cell>
          <cell r="B121">
            <v>14410393</v>
          </cell>
        </row>
        <row r="122">
          <cell r="A122">
            <v>775</v>
          </cell>
          <cell r="B122">
            <v>110792920</v>
          </cell>
        </row>
        <row r="123">
          <cell r="A123">
            <v>838</v>
          </cell>
          <cell r="B123">
            <v>921843457</v>
          </cell>
        </row>
        <row r="124">
          <cell r="A124">
            <v>844</v>
          </cell>
          <cell r="B124">
            <v>149894480</v>
          </cell>
        </row>
        <row r="125">
          <cell r="A125">
            <v>849</v>
          </cell>
          <cell r="B125">
            <v>170000000</v>
          </cell>
        </row>
        <row r="126">
          <cell r="A126">
            <v>910</v>
          </cell>
          <cell r="B126">
            <v>1990910</v>
          </cell>
        </row>
        <row r="127">
          <cell r="A127">
            <v>927</v>
          </cell>
          <cell r="B127">
            <v>40230808</v>
          </cell>
        </row>
        <row r="128">
          <cell r="A128">
            <v>940</v>
          </cell>
          <cell r="B128">
            <v>122</v>
          </cell>
        </row>
        <row r="129">
          <cell r="A129">
            <v>0</v>
          </cell>
          <cell r="B129" t="str">
            <v>IMPTO. A PAGAR</v>
          </cell>
        </row>
        <row r="130">
          <cell r="A130">
            <v>15416745</v>
          </cell>
          <cell r="B130">
            <v>55</v>
          </cell>
        </row>
        <row r="131">
          <cell r="A131">
            <v>0</v>
          </cell>
          <cell r="B131">
            <v>56</v>
          </cell>
        </row>
        <row r="132">
          <cell r="A132">
            <v>0</v>
          </cell>
          <cell r="B132">
            <v>57</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15416745</v>
          </cell>
          <cell r="B139" t="str">
            <v>RECARGOS POR MORA EN EL PAGO</v>
          </cell>
        </row>
        <row r="140">
          <cell r="A140">
            <v>0</v>
          </cell>
          <cell r="B140">
            <v>58</v>
          </cell>
        </row>
        <row r="141">
          <cell r="A141">
            <v>0</v>
          </cell>
          <cell r="B141">
            <v>59</v>
          </cell>
        </row>
        <row r="142">
          <cell r="A142">
            <v>0</v>
          </cell>
          <cell r="B142">
            <v>60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15416745</v>
          </cell>
        </row>
        <row r="178">
          <cell r="A178">
            <v>86</v>
          </cell>
          <cell r="B178">
            <v>0</v>
          </cell>
        </row>
        <row r="179">
          <cell r="A179">
            <v>87</v>
          </cell>
          <cell r="B179">
            <v>15416745</v>
          </cell>
        </row>
        <row r="180">
          <cell r="A180">
            <v>90</v>
          </cell>
          <cell r="B180">
            <v>0</v>
          </cell>
        </row>
        <row r="181">
          <cell r="A181">
            <v>39</v>
          </cell>
          <cell r="B181">
            <v>0</v>
          </cell>
        </row>
        <row r="182">
          <cell r="A182">
            <v>91</v>
          </cell>
          <cell r="B182">
            <v>0</v>
          </cell>
        </row>
      </sheetData>
      <sheetData sheetId="9"/>
      <sheetData sheetId="10"/>
      <sheetData sheetId="11"/>
      <sheetData sheetId="12">
        <row r="2">
          <cell r="A2">
            <v>1</v>
          </cell>
          <cell r="B2" t="str">
            <v>CAPDEVILA</v>
          </cell>
        </row>
        <row r="3">
          <cell r="A3">
            <v>2</v>
          </cell>
          <cell r="B3" t="str">
            <v>HONORATO</v>
          </cell>
        </row>
        <row r="4">
          <cell r="A4">
            <v>5</v>
          </cell>
          <cell r="B4" t="str">
            <v>JOSE LUIS</v>
          </cell>
        </row>
        <row r="5">
          <cell r="A5">
            <v>6</v>
          </cell>
          <cell r="B5" t="str">
            <v>VARGAS FONTECILLA 4193- 4199</v>
          </cell>
        </row>
        <row r="6">
          <cell r="A6">
            <v>9</v>
          </cell>
          <cell r="B6">
            <v>7731698</v>
          </cell>
        </row>
        <row r="7">
          <cell r="A7">
            <v>8</v>
          </cell>
          <cell r="B7" t="str">
            <v>QUINTA NORMAL</v>
          </cell>
        </row>
        <row r="8">
          <cell r="A8">
            <v>7</v>
          </cell>
          <cell r="B8">
            <v>234710275</v>
          </cell>
        </row>
        <row r="9">
          <cell r="A9">
            <v>3</v>
          </cell>
          <cell r="B9" t="str">
            <v>4.432.741-4</v>
          </cell>
        </row>
        <row r="10">
          <cell r="A10">
            <v>13</v>
          </cell>
          <cell r="B10" t="str">
            <v>VENTA AL POR MENOR DE COMBUSTIBLE PARA AUTOMOTORES</v>
          </cell>
        </row>
        <row r="11">
          <cell r="A11">
            <v>55</v>
          </cell>
          <cell r="B11" t="str">
            <v>JLCESTACION@JLC.CL</v>
          </cell>
        </row>
        <row r="12">
          <cell r="A12">
            <v>14</v>
          </cell>
          <cell r="B12">
            <v>505000</v>
          </cell>
        </row>
        <row r="13">
          <cell r="A13">
            <v>20</v>
          </cell>
          <cell r="B13">
            <v>169061221</v>
          </cell>
        </row>
        <row r="14">
          <cell r="A14">
            <v>36</v>
          </cell>
          <cell r="B14">
            <v>211624269</v>
          </cell>
        </row>
        <row r="15">
          <cell r="A15">
            <v>101</v>
          </cell>
          <cell r="B15">
            <v>6804780060</v>
          </cell>
        </row>
        <row r="16">
          <cell r="A16">
            <v>104</v>
          </cell>
          <cell r="B16">
            <v>70000000</v>
          </cell>
        </row>
        <row r="17">
          <cell r="A17">
            <v>122</v>
          </cell>
          <cell r="B17">
            <v>10096428698</v>
          </cell>
        </row>
        <row r="18">
          <cell r="A18">
            <v>129</v>
          </cell>
          <cell r="B18">
            <v>643484959</v>
          </cell>
        </row>
        <row r="19">
          <cell r="A19">
            <v>157</v>
          </cell>
          <cell r="B19">
            <v>32726375</v>
          </cell>
        </row>
        <row r="20">
          <cell r="A20">
            <v>159</v>
          </cell>
          <cell r="B20">
            <v>14419550</v>
          </cell>
        </row>
        <row r="21">
          <cell r="A21">
            <v>162</v>
          </cell>
          <cell r="B21">
            <v>667348</v>
          </cell>
        </row>
        <row r="22">
          <cell r="A22">
            <v>225</v>
          </cell>
          <cell r="B22">
            <v>805053431</v>
          </cell>
        </row>
        <row r="23">
          <cell r="A23">
            <v>231</v>
          </cell>
          <cell r="B23">
            <v>4459982927</v>
          </cell>
        </row>
        <row r="24">
          <cell r="A24">
            <v>305</v>
          </cell>
          <cell r="B24">
            <v>-23207586</v>
          </cell>
        </row>
        <row r="25">
          <cell r="A25">
            <v>315</v>
          </cell>
          <cell r="B25">
            <v>30042015</v>
          </cell>
        </row>
        <row r="26">
          <cell r="A26">
            <v>600</v>
          </cell>
          <cell r="B26">
            <v>14337330</v>
          </cell>
        </row>
        <row r="27">
          <cell r="A27">
            <v>610</v>
          </cell>
          <cell r="B27">
            <v>14419550</v>
          </cell>
        </row>
        <row r="28">
          <cell r="A28">
            <v>624</v>
          </cell>
          <cell r="B28">
            <v>138329024</v>
          </cell>
        </row>
        <row r="29">
          <cell r="A29">
            <v>626</v>
          </cell>
          <cell r="B29">
            <v>169061221</v>
          </cell>
        </row>
        <row r="30">
          <cell r="A30">
            <v>628</v>
          </cell>
          <cell r="B30">
            <v>92307030818</v>
          </cell>
        </row>
        <row r="31">
          <cell r="A31">
            <v>631</v>
          </cell>
          <cell r="B31">
            <v>667855260</v>
          </cell>
        </row>
        <row r="32">
          <cell r="A32">
            <v>635</v>
          </cell>
          <cell r="B32">
            <v>1222067834</v>
          </cell>
        </row>
        <row r="33">
          <cell r="A33">
            <v>637</v>
          </cell>
          <cell r="B33">
            <v>153478697</v>
          </cell>
        </row>
        <row r="34">
          <cell r="A34">
            <v>643</v>
          </cell>
          <cell r="B34">
            <v>805053431</v>
          </cell>
        </row>
        <row r="35">
          <cell r="A35">
            <v>647</v>
          </cell>
          <cell r="B35">
            <v>1279022451</v>
          </cell>
        </row>
        <row r="36">
          <cell r="A36">
            <v>749</v>
          </cell>
          <cell r="B36">
            <v>14419550</v>
          </cell>
        </row>
        <row r="37">
          <cell r="A37">
            <v>775</v>
          </cell>
          <cell r="B37">
            <v>148170665</v>
          </cell>
        </row>
        <row r="38">
          <cell r="A38">
            <v>838</v>
          </cell>
          <cell r="B38">
            <v>1017572795</v>
          </cell>
        </row>
        <row r="39">
          <cell r="A39">
            <v>844</v>
          </cell>
          <cell r="B39">
            <v>149894480</v>
          </cell>
        </row>
        <row r="40">
          <cell r="A40">
            <v>849</v>
          </cell>
          <cell r="B40">
            <v>211624269</v>
          </cell>
        </row>
        <row r="41">
          <cell r="A41">
            <v>910</v>
          </cell>
          <cell r="B41">
            <v>1715985</v>
          </cell>
        </row>
        <row r="42">
          <cell r="A42">
            <v>927</v>
          </cell>
          <cell r="B42">
            <v>37707777</v>
          </cell>
        </row>
        <row r="43">
          <cell r="A43" t="str">
            <v>REMANENTE DE CREDITO</v>
          </cell>
          <cell r="B43">
            <v>0</v>
          </cell>
        </row>
        <row r="44">
          <cell r="A44">
            <v>52</v>
          </cell>
          <cell r="B44">
            <v>85</v>
          </cell>
        </row>
        <row r="45">
          <cell r="A45">
            <v>53</v>
          </cell>
          <cell r="B45">
            <v>86</v>
          </cell>
        </row>
        <row r="46">
          <cell r="A46">
            <v>0</v>
          </cell>
          <cell r="B46">
            <v>0</v>
          </cell>
        </row>
        <row r="47">
          <cell r="A47">
            <v>0</v>
          </cell>
          <cell r="B47">
            <v>0</v>
          </cell>
        </row>
        <row r="48">
          <cell r="A48">
            <v>0</v>
          </cell>
          <cell r="B48">
            <v>0</v>
          </cell>
        </row>
        <row r="49">
          <cell r="A49" t="str">
            <v>DEVOLUCION SOLICITADA</v>
          </cell>
          <cell r="B49">
            <v>0</v>
          </cell>
        </row>
        <row r="50">
          <cell r="A50">
            <v>0</v>
          </cell>
          <cell r="B50">
            <v>0</v>
          </cell>
        </row>
        <row r="51">
          <cell r="A51">
            <v>0</v>
          </cell>
          <cell r="B51">
            <v>0</v>
          </cell>
        </row>
        <row r="52">
          <cell r="A52">
            <v>0</v>
          </cell>
          <cell r="B52">
            <v>0</v>
          </cell>
        </row>
        <row r="53">
          <cell r="A53">
            <v>0</v>
          </cell>
          <cell r="B53">
            <v>87</v>
          </cell>
        </row>
        <row r="54">
          <cell r="A54">
            <v>0</v>
          </cell>
          <cell r="B54">
            <v>0</v>
          </cell>
        </row>
        <row r="55">
          <cell r="A55">
            <v>0</v>
          </cell>
          <cell r="B55">
            <v>0</v>
          </cell>
        </row>
        <row r="56">
          <cell r="A56">
            <v>0</v>
          </cell>
          <cell r="B56">
            <v>0</v>
          </cell>
        </row>
        <row r="57">
          <cell r="A57">
            <v>0</v>
          </cell>
          <cell r="B57">
            <v>0</v>
          </cell>
        </row>
        <row r="58">
          <cell r="A58" t="str">
            <v>Folio Formulario F01</v>
          </cell>
          <cell r="B58" t="str">
            <v>Fecha de movimiento F01</v>
          </cell>
        </row>
        <row r="59">
          <cell r="A59" t="str">
            <v>Folio rectificatoria</v>
          </cell>
          <cell r="B59" t="str">
            <v>Folio primitiva</v>
          </cell>
        </row>
        <row r="60">
          <cell r="A60">
            <v>0</v>
          </cell>
          <cell r="B60">
            <v>0</v>
          </cell>
        </row>
        <row r="61">
          <cell r="A61" t="str">
            <v xml:space="preserve">Esta copia de declaración no es válida como certificado. </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18</v>
          </cell>
          <cell r="B95">
            <v>805053431</v>
          </cell>
        </row>
        <row r="96">
          <cell r="A96">
            <v>31</v>
          </cell>
          <cell r="B96">
            <v>19355462</v>
          </cell>
        </row>
        <row r="97">
          <cell r="A97">
            <v>53</v>
          </cell>
          <cell r="B97">
            <v>13</v>
          </cell>
        </row>
        <row r="98">
          <cell r="A98">
            <v>102</v>
          </cell>
          <cell r="B98">
            <v>9601164052</v>
          </cell>
        </row>
        <row r="99">
          <cell r="A99">
            <v>106</v>
          </cell>
          <cell r="B99">
            <v>17159847</v>
          </cell>
        </row>
        <row r="100">
          <cell r="A100">
            <v>123</v>
          </cell>
          <cell r="B100">
            <v>9437609891</v>
          </cell>
        </row>
        <row r="101">
          <cell r="A101">
            <v>152</v>
          </cell>
          <cell r="B101">
            <v>403075</v>
          </cell>
        </row>
        <row r="102">
          <cell r="A102">
            <v>158</v>
          </cell>
          <cell r="B102">
            <v>121562418</v>
          </cell>
        </row>
        <row r="103">
          <cell r="A103">
            <v>161</v>
          </cell>
          <cell r="B103">
            <v>19579946</v>
          </cell>
        </row>
        <row r="104">
          <cell r="A104">
            <v>170</v>
          </cell>
          <cell r="B104">
            <v>121562418</v>
          </cell>
        </row>
        <row r="105">
          <cell r="A105">
            <v>226</v>
          </cell>
          <cell r="B105">
            <v>70000000</v>
          </cell>
        </row>
        <row r="106">
          <cell r="A106">
            <v>304</v>
          </cell>
          <cell r="B106">
            <v>19355462</v>
          </cell>
        </row>
        <row r="107">
          <cell r="A107">
            <v>312</v>
          </cell>
          <cell r="B107">
            <v>782</v>
          </cell>
        </row>
        <row r="108">
          <cell r="A108">
            <v>318</v>
          </cell>
          <cell r="B108">
            <v>178902862</v>
          </cell>
        </row>
        <row r="109">
          <cell r="A109">
            <v>606</v>
          </cell>
          <cell r="B109">
            <v>82220</v>
          </cell>
        </row>
        <row r="110">
          <cell r="A110">
            <v>614</v>
          </cell>
          <cell r="B110" t="str">
            <v>X</v>
          </cell>
        </row>
        <row r="111">
          <cell r="A111">
            <v>625</v>
          </cell>
          <cell r="B111">
            <v>862848904</v>
          </cell>
        </row>
        <row r="112">
          <cell r="A112">
            <v>627</v>
          </cell>
          <cell r="B112">
            <v>14337330</v>
          </cell>
        </row>
        <row r="113">
          <cell r="A113">
            <v>630</v>
          </cell>
          <cell r="B113">
            <v>89861665539</v>
          </cell>
        </row>
        <row r="114">
          <cell r="A114">
            <v>632</v>
          </cell>
          <cell r="B114">
            <v>37707777</v>
          </cell>
        </row>
        <row r="115">
          <cell r="A115">
            <v>636</v>
          </cell>
          <cell r="B115">
            <v>812297504</v>
          </cell>
        </row>
        <row r="116">
          <cell r="A116">
            <v>639</v>
          </cell>
          <cell r="B116">
            <v>146234624</v>
          </cell>
        </row>
        <row r="117">
          <cell r="A117">
            <v>645</v>
          </cell>
          <cell r="B117">
            <v>4871114998</v>
          </cell>
        </row>
        <row r="118">
          <cell r="A118">
            <v>651</v>
          </cell>
          <cell r="B118">
            <v>294563096</v>
          </cell>
        </row>
        <row r="119">
          <cell r="A119">
            <v>774</v>
          </cell>
          <cell r="B119">
            <v>3893990717</v>
          </cell>
        </row>
        <row r="120">
          <cell r="A120">
            <v>785</v>
          </cell>
          <cell r="B120">
            <v>37707777</v>
          </cell>
        </row>
        <row r="121">
          <cell r="A121">
            <v>843</v>
          </cell>
          <cell r="B121">
            <v>4871114998</v>
          </cell>
        </row>
        <row r="122">
          <cell r="A122">
            <v>847</v>
          </cell>
          <cell r="B122">
            <v>14337330</v>
          </cell>
        </row>
        <row r="123">
          <cell r="A123">
            <v>874</v>
          </cell>
          <cell r="B123">
            <v>805053431</v>
          </cell>
        </row>
        <row r="124">
          <cell r="A124">
            <v>926</v>
          </cell>
          <cell r="B124">
            <v>37707777</v>
          </cell>
        </row>
        <row r="125">
          <cell r="A125">
            <v>940</v>
          </cell>
          <cell r="B125">
            <v>420</v>
          </cell>
        </row>
        <row r="126">
          <cell r="A126">
            <v>0</v>
          </cell>
          <cell r="B126" t="str">
            <v>IMPTO. A PAGAR</v>
          </cell>
        </row>
        <row r="127">
          <cell r="A127">
            <v>23207586</v>
          </cell>
          <cell r="B127">
            <v>55</v>
          </cell>
        </row>
        <row r="128">
          <cell r="A128">
            <v>0</v>
          </cell>
          <cell r="B128">
            <v>56</v>
          </cell>
        </row>
        <row r="129">
          <cell r="A129">
            <v>0</v>
          </cell>
          <cell r="B129">
            <v>57</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23207586</v>
          </cell>
          <cell r="B136" t="str">
            <v>RECARGOS POR MORA EN EL PAGO</v>
          </cell>
        </row>
        <row r="137">
          <cell r="A137">
            <v>0</v>
          </cell>
          <cell r="B137">
            <v>58</v>
          </cell>
        </row>
        <row r="138">
          <cell r="A138">
            <v>0</v>
          </cell>
          <cell r="B138">
            <v>59</v>
          </cell>
        </row>
        <row r="139">
          <cell r="A139">
            <v>0</v>
          </cell>
          <cell r="B139">
            <v>60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23207586</v>
          </cell>
        </row>
        <row r="178">
          <cell r="A178">
            <v>86</v>
          </cell>
          <cell r="B178">
            <v>0</v>
          </cell>
        </row>
        <row r="179">
          <cell r="A179">
            <v>87</v>
          </cell>
          <cell r="B179">
            <v>23207586</v>
          </cell>
        </row>
        <row r="180">
          <cell r="A180">
            <v>90</v>
          </cell>
          <cell r="B180">
            <v>0</v>
          </cell>
        </row>
        <row r="181">
          <cell r="A181">
            <v>39</v>
          </cell>
          <cell r="B181">
            <v>0</v>
          </cell>
        </row>
        <row r="182">
          <cell r="A182">
            <v>91</v>
          </cell>
          <cell r="B182">
            <v>0</v>
          </cell>
        </row>
      </sheetData>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acienda.cl/oficina-de-la-deuda-publica/bonos-de-tesoreria/bonos-locales/documentos-legales/2015/simil-btp-10-largos.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M98"/>
  <sheetViews>
    <sheetView showGridLines="0" tabSelected="1" zoomScaleNormal="100" workbookViewId="0">
      <selection activeCell="G62" sqref="G62"/>
    </sheetView>
  </sheetViews>
  <sheetFormatPr baseColWidth="10" defaultRowHeight="15" x14ac:dyDescent="0.25"/>
  <cols>
    <col min="1" max="1" width="3.5703125" style="39" customWidth="1"/>
    <col min="2" max="2" width="4.7109375" style="39" customWidth="1"/>
    <col min="3" max="3" width="11.42578125" style="39"/>
    <col min="4" max="4" width="16.85546875" style="39" customWidth="1"/>
    <col min="5" max="5" width="15.5703125" style="39" customWidth="1"/>
    <col min="6" max="6" width="13.42578125" style="39" customWidth="1"/>
    <col min="7" max="7" width="16.28515625" style="39" customWidth="1"/>
    <col min="8" max="8" width="14.28515625" style="39" customWidth="1"/>
    <col min="9" max="9" width="14.140625" style="39" customWidth="1"/>
    <col min="10" max="10" width="12" style="39" customWidth="1"/>
    <col min="11" max="11" width="14.42578125" style="39" customWidth="1"/>
    <col min="12" max="12" width="4.28515625" style="39" customWidth="1"/>
    <col min="13" max="13" width="29.42578125" style="39" customWidth="1"/>
    <col min="14" max="14" width="14.5703125" style="39" customWidth="1"/>
    <col min="15" max="15" width="15.7109375" style="39" customWidth="1"/>
    <col min="16" max="16" width="29.5703125" style="39" customWidth="1"/>
    <col min="17" max="17" width="11.7109375" style="39" customWidth="1"/>
    <col min="18" max="18" width="11.42578125" style="39"/>
    <col min="19" max="19" width="12.7109375" style="39" bestFit="1" customWidth="1"/>
    <col min="20" max="20" width="11.85546875" style="39" customWidth="1"/>
    <col min="21" max="21" width="11.85546875" style="39" bestFit="1" customWidth="1"/>
    <col min="22" max="22" width="3.85546875" style="39" customWidth="1"/>
    <col min="23" max="255" width="11.42578125" style="39"/>
    <col min="256" max="256" width="3.5703125" style="39" customWidth="1"/>
    <col min="257" max="257" width="4" style="39" customWidth="1"/>
    <col min="258" max="258" width="4.7109375" style="39" customWidth="1"/>
    <col min="259" max="265" width="11.42578125" style="39"/>
    <col min="266" max="266" width="13.5703125" style="39" bestFit="1" customWidth="1"/>
    <col min="267" max="267" width="4" style="39" customWidth="1"/>
    <col min="268" max="268" width="4.28515625" style="39" customWidth="1"/>
    <col min="269" max="269" width="29.42578125" style="39" customWidth="1"/>
    <col min="270" max="270" width="14.5703125" style="39" customWidth="1"/>
    <col min="271" max="271" width="15.7109375" style="39" customWidth="1"/>
    <col min="272" max="272" width="29.5703125" style="39" customWidth="1"/>
    <col min="273" max="273" width="11.7109375" style="39" customWidth="1"/>
    <col min="274" max="274" width="11.42578125" style="39"/>
    <col min="275" max="275" width="12.7109375" style="39" bestFit="1" customWidth="1"/>
    <col min="276" max="276" width="11.85546875" style="39" customWidth="1"/>
    <col min="277" max="277" width="11.85546875" style="39" bestFit="1" customWidth="1"/>
    <col min="278" max="278" width="3.85546875" style="39" customWidth="1"/>
    <col min="279" max="511" width="11.42578125" style="39"/>
    <col min="512" max="512" width="3.5703125" style="39" customWidth="1"/>
    <col min="513" max="513" width="4" style="39" customWidth="1"/>
    <col min="514" max="514" width="4.7109375" style="39" customWidth="1"/>
    <col min="515" max="521" width="11.42578125" style="39"/>
    <col min="522" max="522" width="13.5703125" style="39" bestFit="1" customWidth="1"/>
    <col min="523" max="523" width="4" style="39" customWidth="1"/>
    <col min="524" max="524" width="4.28515625" style="39" customWidth="1"/>
    <col min="525" max="525" width="29.42578125" style="39" customWidth="1"/>
    <col min="526" max="526" width="14.5703125" style="39" customWidth="1"/>
    <col min="527" max="527" width="15.7109375" style="39" customWidth="1"/>
    <col min="528" max="528" width="29.5703125" style="39" customWidth="1"/>
    <col min="529" max="529" width="11.7109375" style="39" customWidth="1"/>
    <col min="530" max="530" width="11.42578125" style="39"/>
    <col min="531" max="531" width="12.7109375" style="39" bestFit="1" customWidth="1"/>
    <col min="532" max="532" width="11.85546875" style="39" customWidth="1"/>
    <col min="533" max="533" width="11.85546875" style="39" bestFit="1" customWidth="1"/>
    <col min="534" max="534" width="3.85546875" style="39" customWidth="1"/>
    <col min="535" max="767" width="11.42578125" style="39"/>
    <col min="768" max="768" width="3.5703125" style="39" customWidth="1"/>
    <col min="769" max="769" width="4" style="39" customWidth="1"/>
    <col min="770" max="770" width="4.7109375" style="39" customWidth="1"/>
    <col min="771" max="777" width="11.42578125" style="39"/>
    <col min="778" max="778" width="13.5703125" style="39" bestFit="1" customWidth="1"/>
    <col min="779" max="779" width="4" style="39" customWidth="1"/>
    <col min="780" max="780" width="4.28515625" style="39" customWidth="1"/>
    <col min="781" max="781" width="29.42578125" style="39" customWidth="1"/>
    <col min="782" max="782" width="14.5703125" style="39" customWidth="1"/>
    <col min="783" max="783" width="15.7109375" style="39" customWidth="1"/>
    <col min="784" max="784" width="29.5703125" style="39" customWidth="1"/>
    <col min="785" max="785" width="11.7109375" style="39" customWidth="1"/>
    <col min="786" max="786" width="11.42578125" style="39"/>
    <col min="787" max="787" width="12.7109375" style="39" bestFit="1" customWidth="1"/>
    <col min="788" max="788" width="11.85546875" style="39" customWidth="1"/>
    <col min="789" max="789" width="11.85546875" style="39" bestFit="1" customWidth="1"/>
    <col min="790" max="790" width="3.85546875" style="39" customWidth="1"/>
    <col min="791" max="1023" width="11.42578125" style="39"/>
    <col min="1024" max="1024" width="3.5703125" style="39" customWidth="1"/>
    <col min="1025" max="1025" width="4" style="39" customWidth="1"/>
    <col min="1026" max="1026" width="4.7109375" style="39" customWidth="1"/>
    <col min="1027" max="1033" width="11.42578125" style="39"/>
    <col min="1034" max="1034" width="13.5703125" style="39" bestFit="1" customWidth="1"/>
    <col min="1035" max="1035" width="4" style="39" customWidth="1"/>
    <col min="1036" max="1036" width="4.28515625" style="39" customWidth="1"/>
    <col min="1037" max="1037" width="29.42578125" style="39" customWidth="1"/>
    <col min="1038" max="1038" width="14.5703125" style="39" customWidth="1"/>
    <col min="1039" max="1039" width="15.7109375" style="39" customWidth="1"/>
    <col min="1040" max="1040" width="29.5703125" style="39" customWidth="1"/>
    <col min="1041" max="1041" width="11.7109375" style="39" customWidth="1"/>
    <col min="1042" max="1042" width="11.42578125" style="39"/>
    <col min="1043" max="1043" width="12.7109375" style="39" bestFit="1" customWidth="1"/>
    <col min="1044" max="1044" width="11.85546875" style="39" customWidth="1"/>
    <col min="1045" max="1045" width="11.85546875" style="39" bestFit="1" customWidth="1"/>
    <col min="1046" max="1046" width="3.85546875" style="39" customWidth="1"/>
    <col min="1047" max="1279" width="11.42578125" style="39"/>
    <col min="1280" max="1280" width="3.5703125" style="39" customWidth="1"/>
    <col min="1281" max="1281" width="4" style="39" customWidth="1"/>
    <col min="1282" max="1282" width="4.7109375" style="39" customWidth="1"/>
    <col min="1283" max="1289" width="11.42578125" style="39"/>
    <col min="1290" max="1290" width="13.5703125" style="39" bestFit="1" customWidth="1"/>
    <col min="1291" max="1291" width="4" style="39" customWidth="1"/>
    <col min="1292" max="1292" width="4.28515625" style="39" customWidth="1"/>
    <col min="1293" max="1293" width="29.42578125" style="39" customWidth="1"/>
    <col min="1294" max="1294" width="14.5703125" style="39" customWidth="1"/>
    <col min="1295" max="1295" width="15.7109375" style="39" customWidth="1"/>
    <col min="1296" max="1296" width="29.5703125" style="39" customWidth="1"/>
    <col min="1297" max="1297" width="11.7109375" style="39" customWidth="1"/>
    <col min="1298" max="1298" width="11.42578125" style="39"/>
    <col min="1299" max="1299" width="12.7109375" style="39" bestFit="1" customWidth="1"/>
    <col min="1300" max="1300" width="11.85546875" style="39" customWidth="1"/>
    <col min="1301" max="1301" width="11.85546875" style="39" bestFit="1" customWidth="1"/>
    <col min="1302" max="1302" width="3.85546875" style="39" customWidth="1"/>
    <col min="1303" max="1535" width="11.42578125" style="39"/>
    <col min="1536" max="1536" width="3.5703125" style="39" customWidth="1"/>
    <col min="1537" max="1537" width="4" style="39" customWidth="1"/>
    <col min="1538" max="1538" width="4.7109375" style="39" customWidth="1"/>
    <col min="1539" max="1545" width="11.42578125" style="39"/>
    <col min="1546" max="1546" width="13.5703125" style="39" bestFit="1" customWidth="1"/>
    <col min="1547" max="1547" width="4" style="39" customWidth="1"/>
    <col min="1548" max="1548" width="4.28515625" style="39" customWidth="1"/>
    <col min="1549" max="1549" width="29.42578125" style="39" customWidth="1"/>
    <col min="1550" max="1550" width="14.5703125" style="39" customWidth="1"/>
    <col min="1551" max="1551" width="15.7109375" style="39" customWidth="1"/>
    <col min="1552" max="1552" width="29.5703125" style="39" customWidth="1"/>
    <col min="1553" max="1553" width="11.7109375" style="39" customWidth="1"/>
    <col min="1554" max="1554" width="11.42578125" style="39"/>
    <col min="1555" max="1555" width="12.7109375" style="39" bestFit="1" customWidth="1"/>
    <col min="1556" max="1556" width="11.85546875" style="39" customWidth="1"/>
    <col min="1557" max="1557" width="11.85546875" style="39" bestFit="1" customWidth="1"/>
    <col min="1558" max="1558" width="3.85546875" style="39" customWidth="1"/>
    <col min="1559" max="1791" width="11.42578125" style="39"/>
    <col min="1792" max="1792" width="3.5703125" style="39" customWidth="1"/>
    <col min="1793" max="1793" width="4" style="39" customWidth="1"/>
    <col min="1794" max="1794" width="4.7109375" style="39" customWidth="1"/>
    <col min="1795" max="1801" width="11.42578125" style="39"/>
    <col min="1802" max="1802" width="13.5703125" style="39" bestFit="1" customWidth="1"/>
    <col min="1803" max="1803" width="4" style="39" customWidth="1"/>
    <col min="1804" max="1804" width="4.28515625" style="39" customWidth="1"/>
    <col min="1805" max="1805" width="29.42578125" style="39" customWidth="1"/>
    <col min="1806" max="1806" width="14.5703125" style="39" customWidth="1"/>
    <col min="1807" max="1807" width="15.7109375" style="39" customWidth="1"/>
    <col min="1808" max="1808" width="29.5703125" style="39" customWidth="1"/>
    <col min="1809" max="1809" width="11.7109375" style="39" customWidth="1"/>
    <col min="1810" max="1810" width="11.42578125" style="39"/>
    <col min="1811" max="1811" width="12.7109375" style="39" bestFit="1" customWidth="1"/>
    <col min="1812" max="1812" width="11.85546875" style="39" customWidth="1"/>
    <col min="1813" max="1813" width="11.85546875" style="39" bestFit="1" customWidth="1"/>
    <col min="1814" max="1814" width="3.85546875" style="39" customWidth="1"/>
    <col min="1815" max="2047" width="11.42578125" style="39"/>
    <col min="2048" max="2048" width="3.5703125" style="39" customWidth="1"/>
    <col min="2049" max="2049" width="4" style="39" customWidth="1"/>
    <col min="2050" max="2050" width="4.7109375" style="39" customWidth="1"/>
    <col min="2051" max="2057" width="11.42578125" style="39"/>
    <col min="2058" max="2058" width="13.5703125" style="39" bestFit="1" customWidth="1"/>
    <col min="2059" max="2059" width="4" style="39" customWidth="1"/>
    <col min="2060" max="2060" width="4.28515625" style="39" customWidth="1"/>
    <col min="2061" max="2061" width="29.42578125" style="39" customWidth="1"/>
    <col min="2062" max="2062" width="14.5703125" style="39" customWidth="1"/>
    <col min="2063" max="2063" width="15.7109375" style="39" customWidth="1"/>
    <col min="2064" max="2064" width="29.5703125" style="39" customWidth="1"/>
    <col min="2065" max="2065" width="11.7109375" style="39" customWidth="1"/>
    <col min="2066" max="2066" width="11.42578125" style="39"/>
    <col min="2067" max="2067" width="12.7109375" style="39" bestFit="1" customWidth="1"/>
    <col min="2068" max="2068" width="11.85546875" style="39" customWidth="1"/>
    <col min="2069" max="2069" width="11.85546875" style="39" bestFit="1" customWidth="1"/>
    <col min="2070" max="2070" width="3.85546875" style="39" customWidth="1"/>
    <col min="2071" max="2303" width="11.42578125" style="39"/>
    <col min="2304" max="2304" width="3.5703125" style="39" customWidth="1"/>
    <col min="2305" max="2305" width="4" style="39" customWidth="1"/>
    <col min="2306" max="2306" width="4.7109375" style="39" customWidth="1"/>
    <col min="2307" max="2313" width="11.42578125" style="39"/>
    <col min="2314" max="2314" width="13.5703125" style="39" bestFit="1" customWidth="1"/>
    <col min="2315" max="2315" width="4" style="39" customWidth="1"/>
    <col min="2316" max="2316" width="4.28515625" style="39" customWidth="1"/>
    <col min="2317" max="2317" width="29.42578125" style="39" customWidth="1"/>
    <col min="2318" max="2318" width="14.5703125" style="39" customWidth="1"/>
    <col min="2319" max="2319" width="15.7109375" style="39" customWidth="1"/>
    <col min="2320" max="2320" width="29.5703125" style="39" customWidth="1"/>
    <col min="2321" max="2321" width="11.7109375" style="39" customWidth="1"/>
    <col min="2322" max="2322" width="11.42578125" style="39"/>
    <col min="2323" max="2323" width="12.7109375" style="39" bestFit="1" customWidth="1"/>
    <col min="2324" max="2324" width="11.85546875" style="39" customWidth="1"/>
    <col min="2325" max="2325" width="11.85546875" style="39" bestFit="1" customWidth="1"/>
    <col min="2326" max="2326" width="3.85546875" style="39" customWidth="1"/>
    <col min="2327" max="2559" width="11.42578125" style="39"/>
    <col min="2560" max="2560" width="3.5703125" style="39" customWidth="1"/>
    <col min="2561" max="2561" width="4" style="39" customWidth="1"/>
    <col min="2562" max="2562" width="4.7109375" style="39" customWidth="1"/>
    <col min="2563" max="2569" width="11.42578125" style="39"/>
    <col min="2570" max="2570" width="13.5703125" style="39" bestFit="1" customWidth="1"/>
    <col min="2571" max="2571" width="4" style="39" customWidth="1"/>
    <col min="2572" max="2572" width="4.28515625" style="39" customWidth="1"/>
    <col min="2573" max="2573" width="29.42578125" style="39" customWidth="1"/>
    <col min="2574" max="2574" width="14.5703125" style="39" customWidth="1"/>
    <col min="2575" max="2575" width="15.7109375" style="39" customWidth="1"/>
    <col min="2576" max="2576" width="29.5703125" style="39" customWidth="1"/>
    <col min="2577" max="2577" width="11.7109375" style="39" customWidth="1"/>
    <col min="2578" max="2578" width="11.42578125" style="39"/>
    <col min="2579" max="2579" width="12.7109375" style="39" bestFit="1" customWidth="1"/>
    <col min="2580" max="2580" width="11.85546875" style="39" customWidth="1"/>
    <col min="2581" max="2581" width="11.85546875" style="39" bestFit="1" customWidth="1"/>
    <col min="2582" max="2582" width="3.85546875" style="39" customWidth="1"/>
    <col min="2583" max="2815" width="11.42578125" style="39"/>
    <col min="2816" max="2816" width="3.5703125" style="39" customWidth="1"/>
    <col min="2817" max="2817" width="4" style="39" customWidth="1"/>
    <col min="2818" max="2818" width="4.7109375" style="39" customWidth="1"/>
    <col min="2819" max="2825" width="11.42578125" style="39"/>
    <col min="2826" max="2826" width="13.5703125" style="39" bestFit="1" customWidth="1"/>
    <col min="2827" max="2827" width="4" style="39" customWidth="1"/>
    <col min="2828" max="2828" width="4.28515625" style="39" customWidth="1"/>
    <col min="2829" max="2829" width="29.42578125" style="39" customWidth="1"/>
    <col min="2830" max="2830" width="14.5703125" style="39" customWidth="1"/>
    <col min="2831" max="2831" width="15.7109375" style="39" customWidth="1"/>
    <col min="2832" max="2832" width="29.5703125" style="39" customWidth="1"/>
    <col min="2833" max="2833" width="11.7109375" style="39" customWidth="1"/>
    <col min="2834" max="2834" width="11.42578125" style="39"/>
    <col min="2835" max="2835" width="12.7109375" style="39" bestFit="1" customWidth="1"/>
    <col min="2836" max="2836" width="11.85546875" style="39" customWidth="1"/>
    <col min="2837" max="2837" width="11.85546875" style="39" bestFit="1" customWidth="1"/>
    <col min="2838" max="2838" width="3.85546875" style="39" customWidth="1"/>
    <col min="2839" max="3071" width="11.42578125" style="39"/>
    <col min="3072" max="3072" width="3.5703125" style="39" customWidth="1"/>
    <col min="3073" max="3073" width="4" style="39" customWidth="1"/>
    <col min="3074" max="3074" width="4.7109375" style="39" customWidth="1"/>
    <col min="3075" max="3081" width="11.42578125" style="39"/>
    <col min="3082" max="3082" width="13.5703125" style="39" bestFit="1" customWidth="1"/>
    <col min="3083" max="3083" width="4" style="39" customWidth="1"/>
    <col min="3084" max="3084" width="4.28515625" style="39" customWidth="1"/>
    <col min="3085" max="3085" width="29.42578125" style="39" customWidth="1"/>
    <col min="3086" max="3086" width="14.5703125" style="39" customWidth="1"/>
    <col min="3087" max="3087" width="15.7109375" style="39" customWidth="1"/>
    <col min="3088" max="3088" width="29.5703125" style="39" customWidth="1"/>
    <col min="3089" max="3089" width="11.7109375" style="39" customWidth="1"/>
    <col min="3090" max="3090" width="11.42578125" style="39"/>
    <col min="3091" max="3091" width="12.7109375" style="39" bestFit="1" customWidth="1"/>
    <col min="3092" max="3092" width="11.85546875" style="39" customWidth="1"/>
    <col min="3093" max="3093" width="11.85546875" style="39" bestFit="1" customWidth="1"/>
    <col min="3094" max="3094" width="3.85546875" style="39" customWidth="1"/>
    <col min="3095" max="3327" width="11.42578125" style="39"/>
    <col min="3328" max="3328" width="3.5703125" style="39" customWidth="1"/>
    <col min="3329" max="3329" width="4" style="39" customWidth="1"/>
    <col min="3330" max="3330" width="4.7109375" style="39" customWidth="1"/>
    <col min="3331" max="3337" width="11.42578125" style="39"/>
    <col min="3338" max="3338" width="13.5703125" style="39" bestFit="1" customWidth="1"/>
    <col min="3339" max="3339" width="4" style="39" customWidth="1"/>
    <col min="3340" max="3340" width="4.28515625" style="39" customWidth="1"/>
    <col min="3341" max="3341" width="29.42578125" style="39" customWidth="1"/>
    <col min="3342" max="3342" width="14.5703125" style="39" customWidth="1"/>
    <col min="3343" max="3343" width="15.7109375" style="39" customWidth="1"/>
    <col min="3344" max="3344" width="29.5703125" style="39" customWidth="1"/>
    <col min="3345" max="3345" width="11.7109375" style="39" customWidth="1"/>
    <col min="3346" max="3346" width="11.42578125" style="39"/>
    <col min="3347" max="3347" width="12.7109375" style="39" bestFit="1" customWidth="1"/>
    <col min="3348" max="3348" width="11.85546875" style="39" customWidth="1"/>
    <col min="3349" max="3349" width="11.85546875" style="39" bestFit="1" customWidth="1"/>
    <col min="3350" max="3350" width="3.85546875" style="39" customWidth="1"/>
    <col min="3351" max="3583" width="11.42578125" style="39"/>
    <col min="3584" max="3584" width="3.5703125" style="39" customWidth="1"/>
    <col min="3585" max="3585" width="4" style="39" customWidth="1"/>
    <col min="3586" max="3586" width="4.7109375" style="39" customWidth="1"/>
    <col min="3587" max="3593" width="11.42578125" style="39"/>
    <col min="3594" max="3594" width="13.5703125" style="39" bestFit="1" customWidth="1"/>
    <col min="3595" max="3595" width="4" style="39" customWidth="1"/>
    <col min="3596" max="3596" width="4.28515625" style="39" customWidth="1"/>
    <col min="3597" max="3597" width="29.42578125" style="39" customWidth="1"/>
    <col min="3598" max="3598" width="14.5703125" style="39" customWidth="1"/>
    <col min="3599" max="3599" width="15.7109375" style="39" customWidth="1"/>
    <col min="3600" max="3600" width="29.5703125" style="39" customWidth="1"/>
    <col min="3601" max="3601" width="11.7109375" style="39" customWidth="1"/>
    <col min="3602" max="3602" width="11.42578125" style="39"/>
    <col min="3603" max="3603" width="12.7109375" style="39" bestFit="1" customWidth="1"/>
    <col min="3604" max="3604" width="11.85546875" style="39" customWidth="1"/>
    <col min="3605" max="3605" width="11.85546875" style="39" bestFit="1" customWidth="1"/>
    <col min="3606" max="3606" width="3.85546875" style="39" customWidth="1"/>
    <col min="3607" max="3839" width="11.42578125" style="39"/>
    <col min="3840" max="3840" width="3.5703125" style="39" customWidth="1"/>
    <col min="3841" max="3841" width="4" style="39" customWidth="1"/>
    <col min="3842" max="3842" width="4.7109375" style="39" customWidth="1"/>
    <col min="3843" max="3849" width="11.42578125" style="39"/>
    <col min="3850" max="3850" width="13.5703125" style="39" bestFit="1" customWidth="1"/>
    <col min="3851" max="3851" width="4" style="39" customWidth="1"/>
    <col min="3852" max="3852" width="4.28515625" style="39" customWidth="1"/>
    <col min="3853" max="3853" width="29.42578125" style="39" customWidth="1"/>
    <col min="3854" max="3854" width="14.5703125" style="39" customWidth="1"/>
    <col min="3855" max="3855" width="15.7109375" style="39" customWidth="1"/>
    <col min="3856" max="3856" width="29.5703125" style="39" customWidth="1"/>
    <col min="3857" max="3857" width="11.7109375" style="39" customWidth="1"/>
    <col min="3858" max="3858" width="11.42578125" style="39"/>
    <col min="3859" max="3859" width="12.7109375" style="39" bestFit="1" customWidth="1"/>
    <col min="3860" max="3860" width="11.85546875" style="39" customWidth="1"/>
    <col min="3861" max="3861" width="11.85546875" style="39" bestFit="1" customWidth="1"/>
    <col min="3862" max="3862" width="3.85546875" style="39" customWidth="1"/>
    <col min="3863" max="4095" width="11.42578125" style="39"/>
    <col min="4096" max="4096" width="3.5703125" style="39" customWidth="1"/>
    <col min="4097" max="4097" width="4" style="39" customWidth="1"/>
    <col min="4098" max="4098" width="4.7109375" style="39" customWidth="1"/>
    <col min="4099" max="4105" width="11.42578125" style="39"/>
    <col min="4106" max="4106" width="13.5703125" style="39" bestFit="1" customWidth="1"/>
    <col min="4107" max="4107" width="4" style="39" customWidth="1"/>
    <col min="4108" max="4108" width="4.28515625" style="39" customWidth="1"/>
    <col min="4109" max="4109" width="29.42578125" style="39" customWidth="1"/>
    <col min="4110" max="4110" width="14.5703125" style="39" customWidth="1"/>
    <col min="4111" max="4111" width="15.7109375" style="39" customWidth="1"/>
    <col min="4112" max="4112" width="29.5703125" style="39" customWidth="1"/>
    <col min="4113" max="4113" width="11.7109375" style="39" customWidth="1"/>
    <col min="4114" max="4114" width="11.42578125" style="39"/>
    <col min="4115" max="4115" width="12.7109375" style="39" bestFit="1" customWidth="1"/>
    <col min="4116" max="4116" width="11.85546875" style="39" customWidth="1"/>
    <col min="4117" max="4117" width="11.85546875" style="39" bestFit="1" customWidth="1"/>
    <col min="4118" max="4118" width="3.85546875" style="39" customWidth="1"/>
    <col min="4119" max="4351" width="11.42578125" style="39"/>
    <col min="4352" max="4352" width="3.5703125" style="39" customWidth="1"/>
    <col min="4353" max="4353" width="4" style="39" customWidth="1"/>
    <col min="4354" max="4354" width="4.7109375" style="39" customWidth="1"/>
    <col min="4355" max="4361" width="11.42578125" style="39"/>
    <col min="4362" max="4362" width="13.5703125" style="39" bestFit="1" customWidth="1"/>
    <col min="4363" max="4363" width="4" style="39" customWidth="1"/>
    <col min="4364" max="4364" width="4.28515625" style="39" customWidth="1"/>
    <col min="4365" max="4365" width="29.42578125" style="39" customWidth="1"/>
    <col min="4366" max="4366" width="14.5703125" style="39" customWidth="1"/>
    <col min="4367" max="4367" width="15.7109375" style="39" customWidth="1"/>
    <col min="4368" max="4368" width="29.5703125" style="39" customWidth="1"/>
    <col min="4369" max="4369" width="11.7109375" style="39" customWidth="1"/>
    <col min="4370" max="4370" width="11.42578125" style="39"/>
    <col min="4371" max="4371" width="12.7109375" style="39" bestFit="1" customWidth="1"/>
    <col min="4372" max="4372" width="11.85546875" style="39" customWidth="1"/>
    <col min="4373" max="4373" width="11.85546875" style="39" bestFit="1" customWidth="1"/>
    <col min="4374" max="4374" width="3.85546875" style="39" customWidth="1"/>
    <col min="4375" max="4607" width="11.42578125" style="39"/>
    <col min="4608" max="4608" width="3.5703125" style="39" customWidth="1"/>
    <col min="4609" max="4609" width="4" style="39" customWidth="1"/>
    <col min="4610" max="4610" width="4.7109375" style="39" customWidth="1"/>
    <col min="4611" max="4617" width="11.42578125" style="39"/>
    <col min="4618" max="4618" width="13.5703125" style="39" bestFit="1" customWidth="1"/>
    <col min="4619" max="4619" width="4" style="39" customWidth="1"/>
    <col min="4620" max="4620" width="4.28515625" style="39" customWidth="1"/>
    <col min="4621" max="4621" width="29.42578125" style="39" customWidth="1"/>
    <col min="4622" max="4622" width="14.5703125" style="39" customWidth="1"/>
    <col min="4623" max="4623" width="15.7109375" style="39" customWidth="1"/>
    <col min="4624" max="4624" width="29.5703125" style="39" customWidth="1"/>
    <col min="4625" max="4625" width="11.7109375" style="39" customWidth="1"/>
    <col min="4626" max="4626" width="11.42578125" style="39"/>
    <col min="4627" max="4627" width="12.7109375" style="39" bestFit="1" customWidth="1"/>
    <col min="4628" max="4628" width="11.85546875" style="39" customWidth="1"/>
    <col min="4629" max="4629" width="11.85546875" style="39" bestFit="1" customWidth="1"/>
    <col min="4630" max="4630" width="3.85546875" style="39" customWidth="1"/>
    <col min="4631" max="4863" width="11.42578125" style="39"/>
    <col min="4864" max="4864" width="3.5703125" style="39" customWidth="1"/>
    <col min="4865" max="4865" width="4" style="39" customWidth="1"/>
    <col min="4866" max="4866" width="4.7109375" style="39" customWidth="1"/>
    <col min="4867" max="4873" width="11.42578125" style="39"/>
    <col min="4874" max="4874" width="13.5703125" style="39" bestFit="1" customWidth="1"/>
    <col min="4875" max="4875" width="4" style="39" customWidth="1"/>
    <col min="4876" max="4876" width="4.28515625" style="39" customWidth="1"/>
    <col min="4877" max="4877" width="29.42578125" style="39" customWidth="1"/>
    <col min="4878" max="4878" width="14.5703125" style="39" customWidth="1"/>
    <col min="4879" max="4879" width="15.7109375" style="39" customWidth="1"/>
    <col min="4880" max="4880" width="29.5703125" style="39" customWidth="1"/>
    <col min="4881" max="4881" width="11.7109375" style="39" customWidth="1"/>
    <col min="4882" max="4882" width="11.42578125" style="39"/>
    <col min="4883" max="4883" width="12.7109375" style="39" bestFit="1" customWidth="1"/>
    <col min="4884" max="4884" width="11.85546875" style="39" customWidth="1"/>
    <col min="4885" max="4885" width="11.85546875" style="39" bestFit="1" customWidth="1"/>
    <col min="4886" max="4886" width="3.85546875" style="39" customWidth="1"/>
    <col min="4887" max="5119" width="11.42578125" style="39"/>
    <col min="5120" max="5120" width="3.5703125" style="39" customWidth="1"/>
    <col min="5121" max="5121" width="4" style="39" customWidth="1"/>
    <col min="5122" max="5122" width="4.7109375" style="39" customWidth="1"/>
    <col min="5123" max="5129" width="11.42578125" style="39"/>
    <col min="5130" max="5130" width="13.5703125" style="39" bestFit="1" customWidth="1"/>
    <col min="5131" max="5131" width="4" style="39" customWidth="1"/>
    <col min="5132" max="5132" width="4.28515625" style="39" customWidth="1"/>
    <col min="5133" max="5133" width="29.42578125" style="39" customWidth="1"/>
    <col min="5134" max="5134" width="14.5703125" style="39" customWidth="1"/>
    <col min="5135" max="5135" width="15.7109375" style="39" customWidth="1"/>
    <col min="5136" max="5136" width="29.5703125" style="39" customWidth="1"/>
    <col min="5137" max="5137" width="11.7109375" style="39" customWidth="1"/>
    <col min="5138" max="5138" width="11.42578125" style="39"/>
    <col min="5139" max="5139" width="12.7109375" style="39" bestFit="1" customWidth="1"/>
    <col min="5140" max="5140" width="11.85546875" style="39" customWidth="1"/>
    <col min="5141" max="5141" width="11.85546875" style="39" bestFit="1" customWidth="1"/>
    <col min="5142" max="5142" width="3.85546875" style="39" customWidth="1"/>
    <col min="5143" max="5375" width="11.42578125" style="39"/>
    <col min="5376" max="5376" width="3.5703125" style="39" customWidth="1"/>
    <col min="5377" max="5377" width="4" style="39" customWidth="1"/>
    <col min="5378" max="5378" width="4.7109375" style="39" customWidth="1"/>
    <col min="5379" max="5385" width="11.42578125" style="39"/>
    <col min="5386" max="5386" width="13.5703125" style="39" bestFit="1" customWidth="1"/>
    <col min="5387" max="5387" width="4" style="39" customWidth="1"/>
    <col min="5388" max="5388" width="4.28515625" style="39" customWidth="1"/>
    <col min="5389" max="5389" width="29.42578125" style="39" customWidth="1"/>
    <col min="5390" max="5390" width="14.5703125" style="39" customWidth="1"/>
    <col min="5391" max="5391" width="15.7109375" style="39" customWidth="1"/>
    <col min="5392" max="5392" width="29.5703125" style="39" customWidth="1"/>
    <col min="5393" max="5393" width="11.7109375" style="39" customWidth="1"/>
    <col min="5394" max="5394" width="11.42578125" style="39"/>
    <col min="5395" max="5395" width="12.7109375" style="39" bestFit="1" customWidth="1"/>
    <col min="5396" max="5396" width="11.85546875" style="39" customWidth="1"/>
    <col min="5397" max="5397" width="11.85546875" style="39" bestFit="1" customWidth="1"/>
    <col min="5398" max="5398" width="3.85546875" style="39" customWidth="1"/>
    <col min="5399" max="5631" width="11.42578125" style="39"/>
    <col min="5632" max="5632" width="3.5703125" style="39" customWidth="1"/>
    <col min="5633" max="5633" width="4" style="39" customWidth="1"/>
    <col min="5634" max="5634" width="4.7109375" style="39" customWidth="1"/>
    <col min="5635" max="5641" width="11.42578125" style="39"/>
    <col min="5642" max="5642" width="13.5703125" style="39" bestFit="1" customWidth="1"/>
    <col min="5643" max="5643" width="4" style="39" customWidth="1"/>
    <col min="5644" max="5644" width="4.28515625" style="39" customWidth="1"/>
    <col min="5645" max="5645" width="29.42578125" style="39" customWidth="1"/>
    <col min="5646" max="5646" width="14.5703125" style="39" customWidth="1"/>
    <col min="5647" max="5647" width="15.7109375" style="39" customWidth="1"/>
    <col min="5648" max="5648" width="29.5703125" style="39" customWidth="1"/>
    <col min="5649" max="5649" width="11.7109375" style="39" customWidth="1"/>
    <col min="5650" max="5650" width="11.42578125" style="39"/>
    <col min="5651" max="5651" width="12.7109375" style="39" bestFit="1" customWidth="1"/>
    <col min="5652" max="5652" width="11.85546875" style="39" customWidth="1"/>
    <col min="5653" max="5653" width="11.85546875" style="39" bestFit="1" customWidth="1"/>
    <col min="5654" max="5654" width="3.85546875" style="39" customWidth="1"/>
    <col min="5655" max="5887" width="11.42578125" style="39"/>
    <col min="5888" max="5888" width="3.5703125" style="39" customWidth="1"/>
    <col min="5889" max="5889" width="4" style="39" customWidth="1"/>
    <col min="5890" max="5890" width="4.7109375" style="39" customWidth="1"/>
    <col min="5891" max="5897" width="11.42578125" style="39"/>
    <col min="5898" max="5898" width="13.5703125" style="39" bestFit="1" customWidth="1"/>
    <col min="5899" max="5899" width="4" style="39" customWidth="1"/>
    <col min="5900" max="5900" width="4.28515625" style="39" customWidth="1"/>
    <col min="5901" max="5901" width="29.42578125" style="39" customWidth="1"/>
    <col min="5902" max="5902" width="14.5703125" style="39" customWidth="1"/>
    <col min="5903" max="5903" width="15.7109375" style="39" customWidth="1"/>
    <col min="5904" max="5904" width="29.5703125" style="39" customWidth="1"/>
    <col min="5905" max="5905" width="11.7109375" style="39" customWidth="1"/>
    <col min="5906" max="5906" width="11.42578125" style="39"/>
    <col min="5907" max="5907" width="12.7109375" style="39" bestFit="1" customWidth="1"/>
    <col min="5908" max="5908" width="11.85546875" style="39" customWidth="1"/>
    <col min="5909" max="5909" width="11.85546875" style="39" bestFit="1" customWidth="1"/>
    <col min="5910" max="5910" width="3.85546875" style="39" customWidth="1"/>
    <col min="5911" max="6143" width="11.42578125" style="39"/>
    <col min="6144" max="6144" width="3.5703125" style="39" customWidth="1"/>
    <col min="6145" max="6145" width="4" style="39" customWidth="1"/>
    <col min="6146" max="6146" width="4.7109375" style="39" customWidth="1"/>
    <col min="6147" max="6153" width="11.42578125" style="39"/>
    <col min="6154" max="6154" width="13.5703125" style="39" bestFit="1" customWidth="1"/>
    <col min="6155" max="6155" width="4" style="39" customWidth="1"/>
    <col min="6156" max="6156" width="4.28515625" style="39" customWidth="1"/>
    <col min="6157" max="6157" width="29.42578125" style="39" customWidth="1"/>
    <col min="6158" max="6158" width="14.5703125" style="39" customWidth="1"/>
    <col min="6159" max="6159" width="15.7109375" style="39" customWidth="1"/>
    <col min="6160" max="6160" width="29.5703125" style="39" customWidth="1"/>
    <col min="6161" max="6161" width="11.7109375" style="39" customWidth="1"/>
    <col min="6162" max="6162" width="11.42578125" style="39"/>
    <col min="6163" max="6163" width="12.7109375" style="39" bestFit="1" customWidth="1"/>
    <col min="6164" max="6164" width="11.85546875" style="39" customWidth="1"/>
    <col min="6165" max="6165" width="11.85546875" style="39" bestFit="1" customWidth="1"/>
    <col min="6166" max="6166" width="3.85546875" style="39" customWidth="1"/>
    <col min="6167" max="6399" width="11.42578125" style="39"/>
    <col min="6400" max="6400" width="3.5703125" style="39" customWidth="1"/>
    <col min="6401" max="6401" width="4" style="39" customWidth="1"/>
    <col min="6402" max="6402" width="4.7109375" style="39" customWidth="1"/>
    <col min="6403" max="6409" width="11.42578125" style="39"/>
    <col min="6410" max="6410" width="13.5703125" style="39" bestFit="1" customWidth="1"/>
    <col min="6411" max="6411" width="4" style="39" customWidth="1"/>
    <col min="6412" max="6412" width="4.28515625" style="39" customWidth="1"/>
    <col min="6413" max="6413" width="29.42578125" style="39" customWidth="1"/>
    <col min="6414" max="6414" width="14.5703125" style="39" customWidth="1"/>
    <col min="6415" max="6415" width="15.7109375" style="39" customWidth="1"/>
    <col min="6416" max="6416" width="29.5703125" style="39" customWidth="1"/>
    <col min="6417" max="6417" width="11.7109375" style="39" customWidth="1"/>
    <col min="6418" max="6418" width="11.42578125" style="39"/>
    <col min="6419" max="6419" width="12.7109375" style="39" bestFit="1" customWidth="1"/>
    <col min="6420" max="6420" width="11.85546875" style="39" customWidth="1"/>
    <col min="6421" max="6421" width="11.85546875" style="39" bestFit="1" customWidth="1"/>
    <col min="6422" max="6422" width="3.85546875" style="39" customWidth="1"/>
    <col min="6423" max="6655" width="11.42578125" style="39"/>
    <col min="6656" max="6656" width="3.5703125" style="39" customWidth="1"/>
    <col min="6657" max="6657" width="4" style="39" customWidth="1"/>
    <col min="6658" max="6658" width="4.7109375" style="39" customWidth="1"/>
    <col min="6659" max="6665" width="11.42578125" style="39"/>
    <col min="6666" max="6666" width="13.5703125" style="39" bestFit="1" customWidth="1"/>
    <col min="6667" max="6667" width="4" style="39" customWidth="1"/>
    <col min="6668" max="6668" width="4.28515625" style="39" customWidth="1"/>
    <col min="6669" max="6669" width="29.42578125" style="39" customWidth="1"/>
    <col min="6670" max="6670" width="14.5703125" style="39" customWidth="1"/>
    <col min="6671" max="6671" width="15.7109375" style="39" customWidth="1"/>
    <col min="6672" max="6672" width="29.5703125" style="39" customWidth="1"/>
    <col min="6673" max="6673" width="11.7109375" style="39" customWidth="1"/>
    <col min="6674" max="6674" width="11.42578125" style="39"/>
    <col min="6675" max="6675" width="12.7109375" style="39" bestFit="1" customWidth="1"/>
    <col min="6676" max="6676" width="11.85546875" style="39" customWidth="1"/>
    <col min="6677" max="6677" width="11.85546875" style="39" bestFit="1" customWidth="1"/>
    <col min="6678" max="6678" width="3.85546875" style="39" customWidth="1"/>
    <col min="6679" max="6911" width="11.42578125" style="39"/>
    <col min="6912" max="6912" width="3.5703125" style="39" customWidth="1"/>
    <col min="6913" max="6913" width="4" style="39" customWidth="1"/>
    <col min="6914" max="6914" width="4.7109375" style="39" customWidth="1"/>
    <col min="6915" max="6921" width="11.42578125" style="39"/>
    <col min="6922" max="6922" width="13.5703125" style="39" bestFit="1" customWidth="1"/>
    <col min="6923" max="6923" width="4" style="39" customWidth="1"/>
    <col min="6924" max="6924" width="4.28515625" style="39" customWidth="1"/>
    <col min="6925" max="6925" width="29.42578125" style="39" customWidth="1"/>
    <col min="6926" max="6926" width="14.5703125" style="39" customWidth="1"/>
    <col min="6927" max="6927" width="15.7109375" style="39" customWidth="1"/>
    <col min="6928" max="6928" width="29.5703125" style="39" customWidth="1"/>
    <col min="6929" max="6929" width="11.7109375" style="39" customWidth="1"/>
    <col min="6930" max="6930" width="11.42578125" style="39"/>
    <col min="6931" max="6931" width="12.7109375" style="39" bestFit="1" customWidth="1"/>
    <col min="6932" max="6932" width="11.85546875" style="39" customWidth="1"/>
    <col min="6933" max="6933" width="11.85546875" style="39" bestFit="1" customWidth="1"/>
    <col min="6934" max="6934" width="3.85546875" style="39" customWidth="1"/>
    <col min="6935" max="7167" width="11.42578125" style="39"/>
    <col min="7168" max="7168" width="3.5703125" style="39" customWidth="1"/>
    <col min="7169" max="7169" width="4" style="39" customWidth="1"/>
    <col min="7170" max="7170" width="4.7109375" style="39" customWidth="1"/>
    <col min="7171" max="7177" width="11.42578125" style="39"/>
    <col min="7178" max="7178" width="13.5703125" style="39" bestFit="1" customWidth="1"/>
    <col min="7179" max="7179" width="4" style="39" customWidth="1"/>
    <col min="7180" max="7180" width="4.28515625" style="39" customWidth="1"/>
    <col min="7181" max="7181" width="29.42578125" style="39" customWidth="1"/>
    <col min="7182" max="7182" width="14.5703125" style="39" customWidth="1"/>
    <col min="7183" max="7183" width="15.7109375" style="39" customWidth="1"/>
    <col min="7184" max="7184" width="29.5703125" style="39" customWidth="1"/>
    <col min="7185" max="7185" width="11.7109375" style="39" customWidth="1"/>
    <col min="7186" max="7186" width="11.42578125" style="39"/>
    <col min="7187" max="7187" width="12.7109375" style="39" bestFit="1" customWidth="1"/>
    <col min="7188" max="7188" width="11.85546875" style="39" customWidth="1"/>
    <col min="7189" max="7189" width="11.85546875" style="39" bestFit="1" customWidth="1"/>
    <col min="7190" max="7190" width="3.85546875" style="39" customWidth="1"/>
    <col min="7191" max="7423" width="11.42578125" style="39"/>
    <col min="7424" max="7424" width="3.5703125" style="39" customWidth="1"/>
    <col min="7425" max="7425" width="4" style="39" customWidth="1"/>
    <col min="7426" max="7426" width="4.7109375" style="39" customWidth="1"/>
    <col min="7427" max="7433" width="11.42578125" style="39"/>
    <col min="7434" max="7434" width="13.5703125" style="39" bestFit="1" customWidth="1"/>
    <col min="7435" max="7435" width="4" style="39" customWidth="1"/>
    <col min="7436" max="7436" width="4.28515625" style="39" customWidth="1"/>
    <col min="7437" max="7437" width="29.42578125" style="39" customWidth="1"/>
    <col min="7438" max="7438" width="14.5703125" style="39" customWidth="1"/>
    <col min="7439" max="7439" width="15.7109375" style="39" customWidth="1"/>
    <col min="7440" max="7440" width="29.5703125" style="39" customWidth="1"/>
    <col min="7441" max="7441" width="11.7109375" style="39" customWidth="1"/>
    <col min="7442" max="7442" width="11.42578125" style="39"/>
    <col min="7443" max="7443" width="12.7109375" style="39" bestFit="1" customWidth="1"/>
    <col min="7444" max="7444" width="11.85546875" style="39" customWidth="1"/>
    <col min="7445" max="7445" width="11.85546875" style="39" bestFit="1" customWidth="1"/>
    <col min="7446" max="7446" width="3.85546875" style="39" customWidth="1"/>
    <col min="7447" max="7679" width="11.42578125" style="39"/>
    <col min="7680" max="7680" width="3.5703125" style="39" customWidth="1"/>
    <col min="7681" max="7681" width="4" style="39" customWidth="1"/>
    <col min="7682" max="7682" width="4.7109375" style="39" customWidth="1"/>
    <col min="7683" max="7689" width="11.42578125" style="39"/>
    <col min="7690" max="7690" width="13.5703125" style="39" bestFit="1" customWidth="1"/>
    <col min="7691" max="7691" width="4" style="39" customWidth="1"/>
    <col min="7692" max="7692" width="4.28515625" style="39" customWidth="1"/>
    <col min="7693" max="7693" width="29.42578125" style="39" customWidth="1"/>
    <col min="7694" max="7694" width="14.5703125" style="39" customWidth="1"/>
    <col min="7695" max="7695" width="15.7109375" style="39" customWidth="1"/>
    <col min="7696" max="7696" width="29.5703125" style="39" customWidth="1"/>
    <col min="7697" max="7697" width="11.7109375" style="39" customWidth="1"/>
    <col min="7698" max="7698" width="11.42578125" style="39"/>
    <col min="7699" max="7699" width="12.7109375" style="39" bestFit="1" customWidth="1"/>
    <col min="7700" max="7700" width="11.85546875" style="39" customWidth="1"/>
    <col min="7701" max="7701" width="11.85546875" style="39" bestFit="1" customWidth="1"/>
    <col min="7702" max="7702" width="3.85546875" style="39" customWidth="1"/>
    <col min="7703" max="7935" width="11.42578125" style="39"/>
    <col min="7936" max="7936" width="3.5703125" style="39" customWidth="1"/>
    <col min="7937" max="7937" width="4" style="39" customWidth="1"/>
    <col min="7938" max="7938" width="4.7109375" style="39" customWidth="1"/>
    <col min="7939" max="7945" width="11.42578125" style="39"/>
    <col min="7946" max="7946" width="13.5703125" style="39" bestFit="1" customWidth="1"/>
    <col min="7947" max="7947" width="4" style="39" customWidth="1"/>
    <col min="7948" max="7948" width="4.28515625" style="39" customWidth="1"/>
    <col min="7949" max="7949" width="29.42578125" style="39" customWidth="1"/>
    <col min="7950" max="7950" width="14.5703125" style="39" customWidth="1"/>
    <col min="7951" max="7951" width="15.7109375" style="39" customWidth="1"/>
    <col min="7952" max="7952" width="29.5703125" style="39" customWidth="1"/>
    <col min="7953" max="7953" width="11.7109375" style="39" customWidth="1"/>
    <col min="7954" max="7954" width="11.42578125" style="39"/>
    <col min="7955" max="7955" width="12.7109375" style="39" bestFit="1" customWidth="1"/>
    <col min="7956" max="7956" width="11.85546875" style="39" customWidth="1"/>
    <col min="7957" max="7957" width="11.85546875" style="39" bestFit="1" customWidth="1"/>
    <col min="7958" max="7958" width="3.85546875" style="39" customWidth="1"/>
    <col min="7959" max="8191" width="11.42578125" style="39"/>
    <col min="8192" max="8192" width="3.5703125" style="39" customWidth="1"/>
    <col min="8193" max="8193" width="4" style="39" customWidth="1"/>
    <col min="8194" max="8194" width="4.7109375" style="39" customWidth="1"/>
    <col min="8195" max="8201" width="11.42578125" style="39"/>
    <col min="8202" max="8202" width="13.5703125" style="39" bestFit="1" customWidth="1"/>
    <col min="8203" max="8203" width="4" style="39" customWidth="1"/>
    <col min="8204" max="8204" width="4.28515625" style="39" customWidth="1"/>
    <col min="8205" max="8205" width="29.42578125" style="39" customWidth="1"/>
    <col min="8206" max="8206" width="14.5703125" style="39" customWidth="1"/>
    <col min="8207" max="8207" width="15.7109375" style="39" customWidth="1"/>
    <col min="8208" max="8208" width="29.5703125" style="39" customWidth="1"/>
    <col min="8209" max="8209" width="11.7109375" style="39" customWidth="1"/>
    <col min="8210" max="8210" width="11.42578125" style="39"/>
    <col min="8211" max="8211" width="12.7109375" style="39" bestFit="1" customWidth="1"/>
    <col min="8212" max="8212" width="11.85546875" style="39" customWidth="1"/>
    <col min="8213" max="8213" width="11.85546875" style="39" bestFit="1" customWidth="1"/>
    <col min="8214" max="8214" width="3.85546875" style="39" customWidth="1"/>
    <col min="8215" max="8447" width="11.42578125" style="39"/>
    <col min="8448" max="8448" width="3.5703125" style="39" customWidth="1"/>
    <col min="8449" max="8449" width="4" style="39" customWidth="1"/>
    <col min="8450" max="8450" width="4.7109375" style="39" customWidth="1"/>
    <col min="8451" max="8457" width="11.42578125" style="39"/>
    <col min="8458" max="8458" width="13.5703125" style="39" bestFit="1" customWidth="1"/>
    <col min="8459" max="8459" width="4" style="39" customWidth="1"/>
    <col min="8460" max="8460" width="4.28515625" style="39" customWidth="1"/>
    <col min="8461" max="8461" width="29.42578125" style="39" customWidth="1"/>
    <col min="8462" max="8462" width="14.5703125" style="39" customWidth="1"/>
    <col min="8463" max="8463" width="15.7109375" style="39" customWidth="1"/>
    <col min="8464" max="8464" width="29.5703125" style="39" customWidth="1"/>
    <col min="8465" max="8465" width="11.7109375" style="39" customWidth="1"/>
    <col min="8466" max="8466" width="11.42578125" style="39"/>
    <col min="8467" max="8467" width="12.7109375" style="39" bestFit="1" customWidth="1"/>
    <col min="8468" max="8468" width="11.85546875" style="39" customWidth="1"/>
    <col min="8469" max="8469" width="11.85546875" style="39" bestFit="1" customWidth="1"/>
    <col min="8470" max="8470" width="3.85546875" style="39" customWidth="1"/>
    <col min="8471" max="8703" width="11.42578125" style="39"/>
    <col min="8704" max="8704" width="3.5703125" style="39" customWidth="1"/>
    <col min="8705" max="8705" width="4" style="39" customWidth="1"/>
    <col min="8706" max="8706" width="4.7109375" style="39" customWidth="1"/>
    <col min="8707" max="8713" width="11.42578125" style="39"/>
    <col min="8714" max="8714" width="13.5703125" style="39" bestFit="1" customWidth="1"/>
    <col min="8715" max="8715" width="4" style="39" customWidth="1"/>
    <col min="8716" max="8716" width="4.28515625" style="39" customWidth="1"/>
    <col min="8717" max="8717" width="29.42578125" style="39" customWidth="1"/>
    <col min="8718" max="8718" width="14.5703125" style="39" customWidth="1"/>
    <col min="8719" max="8719" width="15.7109375" style="39" customWidth="1"/>
    <col min="8720" max="8720" width="29.5703125" style="39" customWidth="1"/>
    <col min="8721" max="8721" width="11.7109375" style="39" customWidth="1"/>
    <col min="8722" max="8722" width="11.42578125" style="39"/>
    <col min="8723" max="8723" width="12.7109375" style="39" bestFit="1" customWidth="1"/>
    <col min="8724" max="8724" width="11.85546875" style="39" customWidth="1"/>
    <col min="8725" max="8725" width="11.85546875" style="39" bestFit="1" customWidth="1"/>
    <col min="8726" max="8726" width="3.85546875" style="39" customWidth="1"/>
    <col min="8727" max="8959" width="11.42578125" style="39"/>
    <col min="8960" max="8960" width="3.5703125" style="39" customWidth="1"/>
    <col min="8961" max="8961" width="4" style="39" customWidth="1"/>
    <col min="8962" max="8962" width="4.7109375" style="39" customWidth="1"/>
    <col min="8963" max="8969" width="11.42578125" style="39"/>
    <col min="8970" max="8970" width="13.5703125" style="39" bestFit="1" customWidth="1"/>
    <col min="8971" max="8971" width="4" style="39" customWidth="1"/>
    <col min="8972" max="8972" width="4.28515625" style="39" customWidth="1"/>
    <col min="8973" max="8973" width="29.42578125" style="39" customWidth="1"/>
    <col min="8974" max="8974" width="14.5703125" style="39" customWidth="1"/>
    <col min="8975" max="8975" width="15.7109375" style="39" customWidth="1"/>
    <col min="8976" max="8976" width="29.5703125" style="39" customWidth="1"/>
    <col min="8977" max="8977" width="11.7109375" style="39" customWidth="1"/>
    <col min="8978" max="8978" width="11.42578125" style="39"/>
    <col min="8979" max="8979" width="12.7109375" style="39" bestFit="1" customWidth="1"/>
    <col min="8980" max="8980" width="11.85546875" style="39" customWidth="1"/>
    <col min="8981" max="8981" width="11.85546875" style="39" bestFit="1" customWidth="1"/>
    <col min="8982" max="8982" width="3.85546875" style="39" customWidth="1"/>
    <col min="8983" max="9215" width="11.42578125" style="39"/>
    <col min="9216" max="9216" width="3.5703125" style="39" customWidth="1"/>
    <col min="9217" max="9217" width="4" style="39" customWidth="1"/>
    <col min="9218" max="9218" width="4.7109375" style="39" customWidth="1"/>
    <col min="9219" max="9225" width="11.42578125" style="39"/>
    <col min="9226" max="9226" width="13.5703125" style="39" bestFit="1" customWidth="1"/>
    <col min="9227" max="9227" width="4" style="39" customWidth="1"/>
    <col min="9228" max="9228" width="4.28515625" style="39" customWidth="1"/>
    <col min="9229" max="9229" width="29.42578125" style="39" customWidth="1"/>
    <col min="9230" max="9230" width="14.5703125" style="39" customWidth="1"/>
    <col min="9231" max="9231" width="15.7109375" style="39" customWidth="1"/>
    <col min="9232" max="9232" width="29.5703125" style="39" customWidth="1"/>
    <col min="9233" max="9233" width="11.7109375" style="39" customWidth="1"/>
    <col min="9234" max="9234" width="11.42578125" style="39"/>
    <col min="9235" max="9235" width="12.7109375" style="39" bestFit="1" customWidth="1"/>
    <col min="9236" max="9236" width="11.85546875" style="39" customWidth="1"/>
    <col min="9237" max="9237" width="11.85546875" style="39" bestFit="1" customWidth="1"/>
    <col min="9238" max="9238" width="3.85546875" style="39" customWidth="1"/>
    <col min="9239" max="9471" width="11.42578125" style="39"/>
    <col min="9472" max="9472" width="3.5703125" style="39" customWidth="1"/>
    <col min="9473" max="9473" width="4" style="39" customWidth="1"/>
    <col min="9474" max="9474" width="4.7109375" style="39" customWidth="1"/>
    <col min="9475" max="9481" width="11.42578125" style="39"/>
    <col min="9482" max="9482" width="13.5703125" style="39" bestFit="1" customWidth="1"/>
    <col min="9483" max="9483" width="4" style="39" customWidth="1"/>
    <col min="9484" max="9484" width="4.28515625" style="39" customWidth="1"/>
    <col min="9485" max="9485" width="29.42578125" style="39" customWidth="1"/>
    <col min="9486" max="9486" width="14.5703125" style="39" customWidth="1"/>
    <col min="9487" max="9487" width="15.7109375" style="39" customWidth="1"/>
    <col min="9488" max="9488" width="29.5703125" style="39" customWidth="1"/>
    <col min="9489" max="9489" width="11.7109375" style="39" customWidth="1"/>
    <col min="9490" max="9490" width="11.42578125" style="39"/>
    <col min="9491" max="9491" width="12.7109375" style="39" bestFit="1" customWidth="1"/>
    <col min="9492" max="9492" width="11.85546875" style="39" customWidth="1"/>
    <col min="9493" max="9493" width="11.85546875" style="39" bestFit="1" customWidth="1"/>
    <col min="9494" max="9494" width="3.85546875" style="39" customWidth="1"/>
    <col min="9495" max="9727" width="11.42578125" style="39"/>
    <col min="9728" max="9728" width="3.5703125" style="39" customWidth="1"/>
    <col min="9729" max="9729" width="4" style="39" customWidth="1"/>
    <col min="9730" max="9730" width="4.7109375" style="39" customWidth="1"/>
    <col min="9731" max="9737" width="11.42578125" style="39"/>
    <col min="9738" max="9738" width="13.5703125" style="39" bestFit="1" customWidth="1"/>
    <col min="9739" max="9739" width="4" style="39" customWidth="1"/>
    <col min="9740" max="9740" width="4.28515625" style="39" customWidth="1"/>
    <col min="9741" max="9741" width="29.42578125" style="39" customWidth="1"/>
    <col min="9742" max="9742" width="14.5703125" style="39" customWidth="1"/>
    <col min="9743" max="9743" width="15.7109375" style="39" customWidth="1"/>
    <col min="9744" max="9744" width="29.5703125" style="39" customWidth="1"/>
    <col min="9745" max="9745" width="11.7109375" style="39" customWidth="1"/>
    <col min="9746" max="9746" width="11.42578125" style="39"/>
    <col min="9747" max="9747" width="12.7109375" style="39" bestFit="1" customWidth="1"/>
    <col min="9748" max="9748" width="11.85546875" style="39" customWidth="1"/>
    <col min="9749" max="9749" width="11.85546875" style="39" bestFit="1" customWidth="1"/>
    <col min="9750" max="9750" width="3.85546875" style="39" customWidth="1"/>
    <col min="9751" max="9983" width="11.42578125" style="39"/>
    <col min="9984" max="9984" width="3.5703125" style="39" customWidth="1"/>
    <col min="9985" max="9985" width="4" style="39" customWidth="1"/>
    <col min="9986" max="9986" width="4.7109375" style="39" customWidth="1"/>
    <col min="9987" max="9993" width="11.42578125" style="39"/>
    <col min="9994" max="9994" width="13.5703125" style="39" bestFit="1" customWidth="1"/>
    <col min="9995" max="9995" width="4" style="39" customWidth="1"/>
    <col min="9996" max="9996" width="4.28515625" style="39" customWidth="1"/>
    <col min="9997" max="9997" width="29.42578125" style="39" customWidth="1"/>
    <col min="9998" max="9998" width="14.5703125" style="39" customWidth="1"/>
    <col min="9999" max="9999" width="15.7109375" style="39" customWidth="1"/>
    <col min="10000" max="10000" width="29.5703125" style="39" customWidth="1"/>
    <col min="10001" max="10001" width="11.7109375" style="39" customWidth="1"/>
    <col min="10002" max="10002" width="11.42578125" style="39"/>
    <col min="10003" max="10003" width="12.7109375" style="39" bestFit="1" customWidth="1"/>
    <col min="10004" max="10004" width="11.85546875" style="39" customWidth="1"/>
    <col min="10005" max="10005" width="11.85546875" style="39" bestFit="1" customWidth="1"/>
    <col min="10006" max="10006" width="3.85546875" style="39" customWidth="1"/>
    <col min="10007" max="10239" width="11.42578125" style="39"/>
    <col min="10240" max="10240" width="3.5703125" style="39" customWidth="1"/>
    <col min="10241" max="10241" width="4" style="39" customWidth="1"/>
    <col min="10242" max="10242" width="4.7109375" style="39" customWidth="1"/>
    <col min="10243" max="10249" width="11.42578125" style="39"/>
    <col min="10250" max="10250" width="13.5703125" style="39" bestFit="1" customWidth="1"/>
    <col min="10251" max="10251" width="4" style="39" customWidth="1"/>
    <col min="10252" max="10252" width="4.28515625" style="39" customWidth="1"/>
    <col min="10253" max="10253" width="29.42578125" style="39" customWidth="1"/>
    <col min="10254" max="10254" width="14.5703125" style="39" customWidth="1"/>
    <col min="10255" max="10255" width="15.7109375" style="39" customWidth="1"/>
    <col min="10256" max="10256" width="29.5703125" style="39" customWidth="1"/>
    <col min="10257" max="10257" width="11.7109375" style="39" customWidth="1"/>
    <col min="10258" max="10258" width="11.42578125" style="39"/>
    <col min="10259" max="10259" width="12.7109375" style="39" bestFit="1" customWidth="1"/>
    <col min="10260" max="10260" width="11.85546875" style="39" customWidth="1"/>
    <col min="10261" max="10261" width="11.85546875" style="39" bestFit="1" customWidth="1"/>
    <col min="10262" max="10262" width="3.85546875" style="39" customWidth="1"/>
    <col min="10263" max="10495" width="11.42578125" style="39"/>
    <col min="10496" max="10496" width="3.5703125" style="39" customWidth="1"/>
    <col min="10497" max="10497" width="4" style="39" customWidth="1"/>
    <col min="10498" max="10498" width="4.7109375" style="39" customWidth="1"/>
    <col min="10499" max="10505" width="11.42578125" style="39"/>
    <col min="10506" max="10506" width="13.5703125" style="39" bestFit="1" customWidth="1"/>
    <col min="10507" max="10507" width="4" style="39" customWidth="1"/>
    <col min="10508" max="10508" width="4.28515625" style="39" customWidth="1"/>
    <col min="10509" max="10509" width="29.42578125" style="39" customWidth="1"/>
    <col min="10510" max="10510" width="14.5703125" style="39" customWidth="1"/>
    <col min="10511" max="10511" width="15.7109375" style="39" customWidth="1"/>
    <col min="10512" max="10512" width="29.5703125" style="39" customWidth="1"/>
    <col min="10513" max="10513" width="11.7109375" style="39" customWidth="1"/>
    <col min="10514" max="10514" width="11.42578125" style="39"/>
    <col min="10515" max="10515" width="12.7109375" style="39" bestFit="1" customWidth="1"/>
    <col min="10516" max="10516" width="11.85546875" style="39" customWidth="1"/>
    <col min="10517" max="10517" width="11.85546875" style="39" bestFit="1" customWidth="1"/>
    <col min="10518" max="10518" width="3.85546875" style="39" customWidth="1"/>
    <col min="10519" max="10751" width="11.42578125" style="39"/>
    <col min="10752" max="10752" width="3.5703125" style="39" customWidth="1"/>
    <col min="10753" max="10753" width="4" style="39" customWidth="1"/>
    <col min="10754" max="10754" width="4.7109375" style="39" customWidth="1"/>
    <col min="10755" max="10761" width="11.42578125" style="39"/>
    <col min="10762" max="10762" width="13.5703125" style="39" bestFit="1" customWidth="1"/>
    <col min="10763" max="10763" width="4" style="39" customWidth="1"/>
    <col min="10764" max="10764" width="4.28515625" style="39" customWidth="1"/>
    <col min="10765" max="10765" width="29.42578125" style="39" customWidth="1"/>
    <col min="10766" max="10766" width="14.5703125" style="39" customWidth="1"/>
    <col min="10767" max="10767" width="15.7109375" style="39" customWidth="1"/>
    <col min="10768" max="10768" width="29.5703125" style="39" customWidth="1"/>
    <col min="10769" max="10769" width="11.7109375" style="39" customWidth="1"/>
    <col min="10770" max="10770" width="11.42578125" style="39"/>
    <col min="10771" max="10771" width="12.7109375" style="39" bestFit="1" customWidth="1"/>
    <col min="10772" max="10772" width="11.85546875" style="39" customWidth="1"/>
    <col min="10773" max="10773" width="11.85546875" style="39" bestFit="1" customWidth="1"/>
    <col min="10774" max="10774" width="3.85546875" style="39" customWidth="1"/>
    <col min="10775" max="11007" width="11.42578125" style="39"/>
    <col min="11008" max="11008" width="3.5703125" style="39" customWidth="1"/>
    <col min="11009" max="11009" width="4" style="39" customWidth="1"/>
    <col min="11010" max="11010" width="4.7109375" style="39" customWidth="1"/>
    <col min="11011" max="11017" width="11.42578125" style="39"/>
    <col min="11018" max="11018" width="13.5703125" style="39" bestFit="1" customWidth="1"/>
    <col min="11019" max="11019" width="4" style="39" customWidth="1"/>
    <col min="11020" max="11020" width="4.28515625" style="39" customWidth="1"/>
    <col min="11021" max="11021" width="29.42578125" style="39" customWidth="1"/>
    <col min="11022" max="11022" width="14.5703125" style="39" customWidth="1"/>
    <col min="11023" max="11023" width="15.7109375" style="39" customWidth="1"/>
    <col min="11024" max="11024" width="29.5703125" style="39" customWidth="1"/>
    <col min="11025" max="11025" width="11.7109375" style="39" customWidth="1"/>
    <col min="11026" max="11026" width="11.42578125" style="39"/>
    <col min="11027" max="11027" width="12.7109375" style="39" bestFit="1" customWidth="1"/>
    <col min="11028" max="11028" width="11.85546875" style="39" customWidth="1"/>
    <col min="11029" max="11029" width="11.85546875" style="39" bestFit="1" customWidth="1"/>
    <col min="11030" max="11030" width="3.85546875" style="39" customWidth="1"/>
    <col min="11031" max="11263" width="11.42578125" style="39"/>
    <col min="11264" max="11264" width="3.5703125" style="39" customWidth="1"/>
    <col min="11265" max="11265" width="4" style="39" customWidth="1"/>
    <col min="11266" max="11266" width="4.7109375" style="39" customWidth="1"/>
    <col min="11267" max="11273" width="11.42578125" style="39"/>
    <col min="11274" max="11274" width="13.5703125" style="39" bestFit="1" customWidth="1"/>
    <col min="11275" max="11275" width="4" style="39" customWidth="1"/>
    <col min="11276" max="11276" width="4.28515625" style="39" customWidth="1"/>
    <col min="11277" max="11277" width="29.42578125" style="39" customWidth="1"/>
    <col min="11278" max="11278" width="14.5703125" style="39" customWidth="1"/>
    <col min="11279" max="11279" width="15.7109375" style="39" customWidth="1"/>
    <col min="11280" max="11280" width="29.5703125" style="39" customWidth="1"/>
    <col min="11281" max="11281" width="11.7109375" style="39" customWidth="1"/>
    <col min="11282" max="11282" width="11.42578125" style="39"/>
    <col min="11283" max="11283" width="12.7109375" style="39" bestFit="1" customWidth="1"/>
    <col min="11284" max="11284" width="11.85546875" style="39" customWidth="1"/>
    <col min="11285" max="11285" width="11.85546875" style="39" bestFit="1" customWidth="1"/>
    <col min="11286" max="11286" width="3.85546875" style="39" customWidth="1"/>
    <col min="11287" max="11519" width="11.42578125" style="39"/>
    <col min="11520" max="11520" width="3.5703125" style="39" customWidth="1"/>
    <col min="11521" max="11521" width="4" style="39" customWidth="1"/>
    <col min="11522" max="11522" width="4.7109375" style="39" customWidth="1"/>
    <col min="11523" max="11529" width="11.42578125" style="39"/>
    <col min="11530" max="11530" width="13.5703125" style="39" bestFit="1" customWidth="1"/>
    <col min="11531" max="11531" width="4" style="39" customWidth="1"/>
    <col min="11532" max="11532" width="4.28515625" style="39" customWidth="1"/>
    <col min="11533" max="11533" width="29.42578125" style="39" customWidth="1"/>
    <col min="11534" max="11534" width="14.5703125" style="39" customWidth="1"/>
    <col min="11535" max="11535" width="15.7109375" style="39" customWidth="1"/>
    <col min="11536" max="11536" width="29.5703125" style="39" customWidth="1"/>
    <col min="11537" max="11537" width="11.7109375" style="39" customWidth="1"/>
    <col min="11538" max="11538" width="11.42578125" style="39"/>
    <col min="11539" max="11539" width="12.7109375" style="39" bestFit="1" customWidth="1"/>
    <col min="11540" max="11540" width="11.85546875" style="39" customWidth="1"/>
    <col min="11541" max="11541" width="11.85546875" style="39" bestFit="1" customWidth="1"/>
    <col min="11542" max="11542" width="3.85546875" style="39" customWidth="1"/>
    <col min="11543" max="11775" width="11.42578125" style="39"/>
    <col min="11776" max="11776" width="3.5703125" style="39" customWidth="1"/>
    <col min="11777" max="11777" width="4" style="39" customWidth="1"/>
    <col min="11778" max="11778" width="4.7109375" style="39" customWidth="1"/>
    <col min="11779" max="11785" width="11.42578125" style="39"/>
    <col min="11786" max="11786" width="13.5703125" style="39" bestFit="1" customWidth="1"/>
    <col min="11787" max="11787" width="4" style="39" customWidth="1"/>
    <col min="11788" max="11788" width="4.28515625" style="39" customWidth="1"/>
    <col min="11789" max="11789" width="29.42578125" style="39" customWidth="1"/>
    <col min="11790" max="11790" width="14.5703125" style="39" customWidth="1"/>
    <col min="11791" max="11791" width="15.7109375" style="39" customWidth="1"/>
    <col min="11792" max="11792" width="29.5703125" style="39" customWidth="1"/>
    <col min="11793" max="11793" width="11.7109375" style="39" customWidth="1"/>
    <col min="11794" max="11794" width="11.42578125" style="39"/>
    <col min="11795" max="11795" width="12.7109375" style="39" bestFit="1" customWidth="1"/>
    <col min="11796" max="11796" width="11.85546875" style="39" customWidth="1"/>
    <col min="11797" max="11797" width="11.85546875" style="39" bestFit="1" customWidth="1"/>
    <col min="11798" max="11798" width="3.85546875" style="39" customWidth="1"/>
    <col min="11799" max="12031" width="11.42578125" style="39"/>
    <col min="12032" max="12032" width="3.5703125" style="39" customWidth="1"/>
    <col min="12033" max="12033" width="4" style="39" customWidth="1"/>
    <col min="12034" max="12034" width="4.7109375" style="39" customWidth="1"/>
    <col min="12035" max="12041" width="11.42578125" style="39"/>
    <col min="12042" max="12042" width="13.5703125" style="39" bestFit="1" customWidth="1"/>
    <col min="12043" max="12043" width="4" style="39" customWidth="1"/>
    <col min="12044" max="12044" width="4.28515625" style="39" customWidth="1"/>
    <col min="12045" max="12045" width="29.42578125" style="39" customWidth="1"/>
    <col min="12046" max="12046" width="14.5703125" style="39" customWidth="1"/>
    <col min="12047" max="12047" width="15.7109375" style="39" customWidth="1"/>
    <col min="12048" max="12048" width="29.5703125" style="39" customWidth="1"/>
    <col min="12049" max="12049" width="11.7109375" style="39" customWidth="1"/>
    <col min="12050" max="12050" width="11.42578125" style="39"/>
    <col min="12051" max="12051" width="12.7109375" style="39" bestFit="1" customWidth="1"/>
    <col min="12052" max="12052" width="11.85546875" style="39" customWidth="1"/>
    <col min="12053" max="12053" width="11.85546875" style="39" bestFit="1" customWidth="1"/>
    <col min="12054" max="12054" width="3.85546875" style="39" customWidth="1"/>
    <col min="12055" max="12287" width="11.42578125" style="39"/>
    <col min="12288" max="12288" width="3.5703125" style="39" customWidth="1"/>
    <col min="12289" max="12289" width="4" style="39" customWidth="1"/>
    <col min="12290" max="12290" width="4.7109375" style="39" customWidth="1"/>
    <col min="12291" max="12297" width="11.42578125" style="39"/>
    <col min="12298" max="12298" width="13.5703125" style="39" bestFit="1" customWidth="1"/>
    <col min="12299" max="12299" width="4" style="39" customWidth="1"/>
    <col min="12300" max="12300" width="4.28515625" style="39" customWidth="1"/>
    <col min="12301" max="12301" width="29.42578125" style="39" customWidth="1"/>
    <col min="12302" max="12302" width="14.5703125" style="39" customWidth="1"/>
    <col min="12303" max="12303" width="15.7109375" style="39" customWidth="1"/>
    <col min="12304" max="12304" width="29.5703125" style="39" customWidth="1"/>
    <col min="12305" max="12305" width="11.7109375" style="39" customWidth="1"/>
    <col min="12306" max="12306" width="11.42578125" style="39"/>
    <col min="12307" max="12307" width="12.7109375" style="39" bestFit="1" customWidth="1"/>
    <col min="12308" max="12308" width="11.85546875" style="39" customWidth="1"/>
    <col min="12309" max="12309" width="11.85546875" style="39" bestFit="1" customWidth="1"/>
    <col min="12310" max="12310" width="3.85546875" style="39" customWidth="1"/>
    <col min="12311" max="12543" width="11.42578125" style="39"/>
    <col min="12544" max="12544" width="3.5703125" style="39" customWidth="1"/>
    <col min="12545" max="12545" width="4" style="39" customWidth="1"/>
    <col min="12546" max="12546" width="4.7109375" style="39" customWidth="1"/>
    <col min="12547" max="12553" width="11.42578125" style="39"/>
    <col min="12554" max="12554" width="13.5703125" style="39" bestFit="1" customWidth="1"/>
    <col min="12555" max="12555" width="4" style="39" customWidth="1"/>
    <col min="12556" max="12556" width="4.28515625" style="39" customWidth="1"/>
    <col min="12557" max="12557" width="29.42578125" style="39" customWidth="1"/>
    <col min="12558" max="12558" width="14.5703125" style="39" customWidth="1"/>
    <col min="12559" max="12559" width="15.7109375" style="39" customWidth="1"/>
    <col min="12560" max="12560" width="29.5703125" style="39" customWidth="1"/>
    <col min="12561" max="12561" width="11.7109375" style="39" customWidth="1"/>
    <col min="12562" max="12562" width="11.42578125" style="39"/>
    <col min="12563" max="12563" width="12.7109375" style="39" bestFit="1" customWidth="1"/>
    <col min="12564" max="12564" width="11.85546875" style="39" customWidth="1"/>
    <col min="12565" max="12565" width="11.85546875" style="39" bestFit="1" customWidth="1"/>
    <col min="12566" max="12566" width="3.85546875" style="39" customWidth="1"/>
    <col min="12567" max="12799" width="11.42578125" style="39"/>
    <col min="12800" max="12800" width="3.5703125" style="39" customWidth="1"/>
    <col min="12801" max="12801" width="4" style="39" customWidth="1"/>
    <col min="12802" max="12802" width="4.7109375" style="39" customWidth="1"/>
    <col min="12803" max="12809" width="11.42578125" style="39"/>
    <col min="12810" max="12810" width="13.5703125" style="39" bestFit="1" customWidth="1"/>
    <col min="12811" max="12811" width="4" style="39" customWidth="1"/>
    <col min="12812" max="12812" width="4.28515625" style="39" customWidth="1"/>
    <col min="12813" max="12813" width="29.42578125" style="39" customWidth="1"/>
    <col min="12814" max="12814" width="14.5703125" style="39" customWidth="1"/>
    <col min="12815" max="12815" width="15.7109375" style="39" customWidth="1"/>
    <col min="12816" max="12816" width="29.5703125" style="39" customWidth="1"/>
    <col min="12817" max="12817" width="11.7109375" style="39" customWidth="1"/>
    <col min="12818" max="12818" width="11.42578125" style="39"/>
    <col min="12819" max="12819" width="12.7109375" style="39" bestFit="1" customWidth="1"/>
    <col min="12820" max="12820" width="11.85546875" style="39" customWidth="1"/>
    <col min="12821" max="12821" width="11.85546875" style="39" bestFit="1" customWidth="1"/>
    <col min="12822" max="12822" width="3.85546875" style="39" customWidth="1"/>
    <col min="12823" max="13055" width="11.42578125" style="39"/>
    <col min="13056" max="13056" width="3.5703125" style="39" customWidth="1"/>
    <col min="13057" max="13057" width="4" style="39" customWidth="1"/>
    <col min="13058" max="13058" width="4.7109375" style="39" customWidth="1"/>
    <col min="13059" max="13065" width="11.42578125" style="39"/>
    <col min="13066" max="13066" width="13.5703125" style="39" bestFit="1" customWidth="1"/>
    <col min="13067" max="13067" width="4" style="39" customWidth="1"/>
    <col min="13068" max="13068" width="4.28515625" style="39" customWidth="1"/>
    <col min="13069" max="13069" width="29.42578125" style="39" customWidth="1"/>
    <col min="13070" max="13070" width="14.5703125" style="39" customWidth="1"/>
    <col min="13071" max="13071" width="15.7109375" style="39" customWidth="1"/>
    <col min="13072" max="13072" width="29.5703125" style="39" customWidth="1"/>
    <col min="13073" max="13073" width="11.7109375" style="39" customWidth="1"/>
    <col min="13074" max="13074" width="11.42578125" style="39"/>
    <col min="13075" max="13075" width="12.7109375" style="39" bestFit="1" customWidth="1"/>
    <col min="13076" max="13076" width="11.85546875" style="39" customWidth="1"/>
    <col min="13077" max="13077" width="11.85546875" style="39" bestFit="1" customWidth="1"/>
    <col min="13078" max="13078" width="3.85546875" style="39" customWidth="1"/>
    <col min="13079" max="13311" width="11.42578125" style="39"/>
    <col min="13312" max="13312" width="3.5703125" style="39" customWidth="1"/>
    <col min="13313" max="13313" width="4" style="39" customWidth="1"/>
    <col min="13314" max="13314" width="4.7109375" style="39" customWidth="1"/>
    <col min="13315" max="13321" width="11.42578125" style="39"/>
    <col min="13322" max="13322" width="13.5703125" style="39" bestFit="1" customWidth="1"/>
    <col min="13323" max="13323" width="4" style="39" customWidth="1"/>
    <col min="13324" max="13324" width="4.28515625" style="39" customWidth="1"/>
    <col min="13325" max="13325" width="29.42578125" style="39" customWidth="1"/>
    <col min="13326" max="13326" width="14.5703125" style="39" customWidth="1"/>
    <col min="13327" max="13327" width="15.7109375" style="39" customWidth="1"/>
    <col min="13328" max="13328" width="29.5703125" style="39" customWidth="1"/>
    <col min="13329" max="13329" width="11.7109375" style="39" customWidth="1"/>
    <col min="13330" max="13330" width="11.42578125" style="39"/>
    <col min="13331" max="13331" width="12.7109375" style="39" bestFit="1" customWidth="1"/>
    <col min="13332" max="13332" width="11.85546875" style="39" customWidth="1"/>
    <col min="13333" max="13333" width="11.85546875" style="39" bestFit="1" customWidth="1"/>
    <col min="13334" max="13334" width="3.85546875" style="39" customWidth="1"/>
    <col min="13335" max="13567" width="11.42578125" style="39"/>
    <col min="13568" max="13568" width="3.5703125" style="39" customWidth="1"/>
    <col min="13569" max="13569" width="4" style="39" customWidth="1"/>
    <col min="13570" max="13570" width="4.7109375" style="39" customWidth="1"/>
    <col min="13571" max="13577" width="11.42578125" style="39"/>
    <col min="13578" max="13578" width="13.5703125" style="39" bestFit="1" customWidth="1"/>
    <col min="13579" max="13579" width="4" style="39" customWidth="1"/>
    <col min="13580" max="13580" width="4.28515625" style="39" customWidth="1"/>
    <col min="13581" max="13581" width="29.42578125" style="39" customWidth="1"/>
    <col min="13582" max="13582" width="14.5703125" style="39" customWidth="1"/>
    <col min="13583" max="13583" width="15.7109375" style="39" customWidth="1"/>
    <col min="13584" max="13584" width="29.5703125" style="39" customWidth="1"/>
    <col min="13585" max="13585" width="11.7109375" style="39" customWidth="1"/>
    <col min="13586" max="13586" width="11.42578125" style="39"/>
    <col min="13587" max="13587" width="12.7109375" style="39" bestFit="1" customWidth="1"/>
    <col min="13588" max="13588" width="11.85546875" style="39" customWidth="1"/>
    <col min="13589" max="13589" width="11.85546875" style="39" bestFit="1" customWidth="1"/>
    <col min="13590" max="13590" width="3.85546875" style="39" customWidth="1"/>
    <col min="13591" max="13823" width="11.42578125" style="39"/>
    <col min="13824" max="13824" width="3.5703125" style="39" customWidth="1"/>
    <col min="13825" max="13825" width="4" style="39" customWidth="1"/>
    <col min="13826" max="13826" width="4.7109375" style="39" customWidth="1"/>
    <col min="13827" max="13833" width="11.42578125" style="39"/>
    <col min="13834" max="13834" width="13.5703125" style="39" bestFit="1" customWidth="1"/>
    <col min="13835" max="13835" width="4" style="39" customWidth="1"/>
    <col min="13836" max="13836" width="4.28515625" style="39" customWidth="1"/>
    <col min="13837" max="13837" width="29.42578125" style="39" customWidth="1"/>
    <col min="13838" max="13838" width="14.5703125" style="39" customWidth="1"/>
    <col min="13839" max="13839" width="15.7109375" style="39" customWidth="1"/>
    <col min="13840" max="13840" width="29.5703125" style="39" customWidth="1"/>
    <col min="13841" max="13841" width="11.7109375" style="39" customWidth="1"/>
    <col min="13842" max="13842" width="11.42578125" style="39"/>
    <col min="13843" max="13843" width="12.7109375" style="39" bestFit="1" customWidth="1"/>
    <col min="13844" max="13844" width="11.85546875" style="39" customWidth="1"/>
    <col min="13845" max="13845" width="11.85546875" style="39" bestFit="1" customWidth="1"/>
    <col min="13846" max="13846" width="3.85546875" style="39" customWidth="1"/>
    <col min="13847" max="14079" width="11.42578125" style="39"/>
    <col min="14080" max="14080" width="3.5703125" style="39" customWidth="1"/>
    <col min="14081" max="14081" width="4" style="39" customWidth="1"/>
    <col min="14082" max="14082" width="4.7109375" style="39" customWidth="1"/>
    <col min="14083" max="14089" width="11.42578125" style="39"/>
    <col min="14090" max="14090" width="13.5703125" style="39" bestFit="1" customWidth="1"/>
    <col min="14091" max="14091" width="4" style="39" customWidth="1"/>
    <col min="14092" max="14092" width="4.28515625" style="39" customWidth="1"/>
    <col min="14093" max="14093" width="29.42578125" style="39" customWidth="1"/>
    <col min="14094" max="14094" width="14.5703125" style="39" customWidth="1"/>
    <col min="14095" max="14095" width="15.7109375" style="39" customWidth="1"/>
    <col min="14096" max="14096" width="29.5703125" style="39" customWidth="1"/>
    <col min="14097" max="14097" width="11.7109375" style="39" customWidth="1"/>
    <col min="14098" max="14098" width="11.42578125" style="39"/>
    <col min="14099" max="14099" width="12.7109375" style="39" bestFit="1" customWidth="1"/>
    <col min="14100" max="14100" width="11.85546875" style="39" customWidth="1"/>
    <col min="14101" max="14101" width="11.85546875" style="39" bestFit="1" customWidth="1"/>
    <col min="14102" max="14102" width="3.85546875" style="39" customWidth="1"/>
    <col min="14103" max="14335" width="11.42578125" style="39"/>
    <col min="14336" max="14336" width="3.5703125" style="39" customWidth="1"/>
    <col min="14337" max="14337" width="4" style="39" customWidth="1"/>
    <col min="14338" max="14338" width="4.7109375" style="39" customWidth="1"/>
    <col min="14339" max="14345" width="11.42578125" style="39"/>
    <col min="14346" max="14346" width="13.5703125" style="39" bestFit="1" customWidth="1"/>
    <col min="14347" max="14347" width="4" style="39" customWidth="1"/>
    <col min="14348" max="14348" width="4.28515625" style="39" customWidth="1"/>
    <col min="14349" max="14349" width="29.42578125" style="39" customWidth="1"/>
    <col min="14350" max="14350" width="14.5703125" style="39" customWidth="1"/>
    <col min="14351" max="14351" width="15.7109375" style="39" customWidth="1"/>
    <col min="14352" max="14352" width="29.5703125" style="39" customWidth="1"/>
    <col min="14353" max="14353" width="11.7109375" style="39" customWidth="1"/>
    <col min="14354" max="14354" width="11.42578125" style="39"/>
    <col min="14355" max="14355" width="12.7109375" style="39" bestFit="1" customWidth="1"/>
    <col min="14356" max="14356" width="11.85546875" style="39" customWidth="1"/>
    <col min="14357" max="14357" width="11.85546875" style="39" bestFit="1" customWidth="1"/>
    <col min="14358" max="14358" width="3.85546875" style="39" customWidth="1"/>
    <col min="14359" max="14591" width="11.42578125" style="39"/>
    <col min="14592" max="14592" width="3.5703125" style="39" customWidth="1"/>
    <col min="14593" max="14593" width="4" style="39" customWidth="1"/>
    <col min="14594" max="14594" width="4.7109375" style="39" customWidth="1"/>
    <col min="14595" max="14601" width="11.42578125" style="39"/>
    <col min="14602" max="14602" width="13.5703125" style="39" bestFit="1" customWidth="1"/>
    <col min="14603" max="14603" width="4" style="39" customWidth="1"/>
    <col min="14604" max="14604" width="4.28515625" style="39" customWidth="1"/>
    <col min="14605" max="14605" width="29.42578125" style="39" customWidth="1"/>
    <col min="14606" max="14606" width="14.5703125" style="39" customWidth="1"/>
    <col min="14607" max="14607" width="15.7109375" style="39" customWidth="1"/>
    <col min="14608" max="14608" width="29.5703125" style="39" customWidth="1"/>
    <col min="14609" max="14609" width="11.7109375" style="39" customWidth="1"/>
    <col min="14610" max="14610" width="11.42578125" style="39"/>
    <col min="14611" max="14611" width="12.7109375" style="39" bestFit="1" customWidth="1"/>
    <col min="14612" max="14612" width="11.85546875" style="39" customWidth="1"/>
    <col min="14613" max="14613" width="11.85546875" style="39" bestFit="1" customWidth="1"/>
    <col min="14614" max="14614" width="3.85546875" style="39" customWidth="1"/>
    <col min="14615" max="14847" width="11.42578125" style="39"/>
    <col min="14848" max="14848" width="3.5703125" style="39" customWidth="1"/>
    <col min="14849" max="14849" width="4" style="39" customWidth="1"/>
    <col min="14850" max="14850" width="4.7109375" style="39" customWidth="1"/>
    <col min="14851" max="14857" width="11.42578125" style="39"/>
    <col min="14858" max="14858" width="13.5703125" style="39" bestFit="1" customWidth="1"/>
    <col min="14859" max="14859" width="4" style="39" customWidth="1"/>
    <col min="14860" max="14860" width="4.28515625" style="39" customWidth="1"/>
    <col min="14861" max="14861" width="29.42578125" style="39" customWidth="1"/>
    <col min="14862" max="14862" width="14.5703125" style="39" customWidth="1"/>
    <col min="14863" max="14863" width="15.7109375" style="39" customWidth="1"/>
    <col min="14864" max="14864" width="29.5703125" style="39" customWidth="1"/>
    <col min="14865" max="14865" width="11.7109375" style="39" customWidth="1"/>
    <col min="14866" max="14866" width="11.42578125" style="39"/>
    <col min="14867" max="14867" width="12.7109375" style="39" bestFit="1" customWidth="1"/>
    <col min="14868" max="14868" width="11.85546875" style="39" customWidth="1"/>
    <col min="14869" max="14869" width="11.85546875" style="39" bestFit="1" customWidth="1"/>
    <col min="14870" max="14870" width="3.85546875" style="39" customWidth="1"/>
    <col min="14871" max="15103" width="11.42578125" style="39"/>
    <col min="15104" max="15104" width="3.5703125" style="39" customWidth="1"/>
    <col min="15105" max="15105" width="4" style="39" customWidth="1"/>
    <col min="15106" max="15106" width="4.7109375" style="39" customWidth="1"/>
    <col min="15107" max="15113" width="11.42578125" style="39"/>
    <col min="15114" max="15114" width="13.5703125" style="39" bestFit="1" customWidth="1"/>
    <col min="15115" max="15115" width="4" style="39" customWidth="1"/>
    <col min="15116" max="15116" width="4.28515625" style="39" customWidth="1"/>
    <col min="15117" max="15117" width="29.42578125" style="39" customWidth="1"/>
    <col min="15118" max="15118" width="14.5703125" style="39" customWidth="1"/>
    <col min="15119" max="15119" width="15.7109375" style="39" customWidth="1"/>
    <col min="15120" max="15120" width="29.5703125" style="39" customWidth="1"/>
    <col min="15121" max="15121" width="11.7109375" style="39" customWidth="1"/>
    <col min="15122" max="15122" width="11.42578125" style="39"/>
    <col min="15123" max="15123" width="12.7109375" style="39" bestFit="1" customWidth="1"/>
    <col min="15124" max="15124" width="11.85546875" style="39" customWidth="1"/>
    <col min="15125" max="15125" width="11.85546875" style="39" bestFit="1" customWidth="1"/>
    <col min="15126" max="15126" width="3.85546875" style="39" customWidth="1"/>
    <col min="15127" max="15359" width="11.42578125" style="39"/>
    <col min="15360" max="15360" width="3.5703125" style="39" customWidth="1"/>
    <col min="15361" max="15361" width="4" style="39" customWidth="1"/>
    <col min="15362" max="15362" width="4.7109375" style="39" customWidth="1"/>
    <col min="15363" max="15369" width="11.42578125" style="39"/>
    <col min="15370" max="15370" width="13.5703125" style="39" bestFit="1" customWidth="1"/>
    <col min="15371" max="15371" width="4" style="39" customWidth="1"/>
    <col min="15372" max="15372" width="4.28515625" style="39" customWidth="1"/>
    <col min="15373" max="15373" width="29.42578125" style="39" customWidth="1"/>
    <col min="15374" max="15374" width="14.5703125" style="39" customWidth="1"/>
    <col min="15375" max="15375" width="15.7109375" style="39" customWidth="1"/>
    <col min="15376" max="15376" width="29.5703125" style="39" customWidth="1"/>
    <col min="15377" max="15377" width="11.7109375" style="39" customWidth="1"/>
    <col min="15378" max="15378" width="11.42578125" style="39"/>
    <col min="15379" max="15379" width="12.7109375" style="39" bestFit="1" customWidth="1"/>
    <col min="15380" max="15380" width="11.85546875" style="39" customWidth="1"/>
    <col min="15381" max="15381" width="11.85546875" style="39" bestFit="1" customWidth="1"/>
    <col min="15382" max="15382" width="3.85546875" style="39" customWidth="1"/>
    <col min="15383" max="15615" width="11.42578125" style="39"/>
    <col min="15616" max="15616" width="3.5703125" style="39" customWidth="1"/>
    <col min="15617" max="15617" width="4" style="39" customWidth="1"/>
    <col min="15618" max="15618" width="4.7109375" style="39" customWidth="1"/>
    <col min="15619" max="15625" width="11.42578125" style="39"/>
    <col min="15626" max="15626" width="13.5703125" style="39" bestFit="1" customWidth="1"/>
    <col min="15627" max="15627" width="4" style="39" customWidth="1"/>
    <col min="15628" max="15628" width="4.28515625" style="39" customWidth="1"/>
    <col min="15629" max="15629" width="29.42578125" style="39" customWidth="1"/>
    <col min="15630" max="15630" width="14.5703125" style="39" customWidth="1"/>
    <col min="15631" max="15631" width="15.7109375" style="39" customWidth="1"/>
    <col min="15632" max="15632" width="29.5703125" style="39" customWidth="1"/>
    <col min="15633" max="15633" width="11.7109375" style="39" customWidth="1"/>
    <col min="15634" max="15634" width="11.42578125" style="39"/>
    <col min="15635" max="15635" width="12.7109375" style="39" bestFit="1" customWidth="1"/>
    <col min="15636" max="15636" width="11.85546875" style="39" customWidth="1"/>
    <col min="15637" max="15637" width="11.85546875" style="39" bestFit="1" customWidth="1"/>
    <col min="15638" max="15638" width="3.85546875" style="39" customWidth="1"/>
    <col min="15639" max="15871" width="11.42578125" style="39"/>
    <col min="15872" max="15872" width="3.5703125" style="39" customWidth="1"/>
    <col min="15873" max="15873" width="4" style="39" customWidth="1"/>
    <col min="15874" max="15874" width="4.7109375" style="39" customWidth="1"/>
    <col min="15875" max="15881" width="11.42578125" style="39"/>
    <col min="15882" max="15882" width="13.5703125" style="39" bestFit="1" customWidth="1"/>
    <col min="15883" max="15883" width="4" style="39" customWidth="1"/>
    <col min="15884" max="15884" width="4.28515625" style="39" customWidth="1"/>
    <col min="15885" max="15885" width="29.42578125" style="39" customWidth="1"/>
    <col min="15886" max="15886" width="14.5703125" style="39" customWidth="1"/>
    <col min="15887" max="15887" width="15.7109375" style="39" customWidth="1"/>
    <col min="15888" max="15888" width="29.5703125" style="39" customWidth="1"/>
    <col min="15889" max="15889" width="11.7109375" style="39" customWidth="1"/>
    <col min="15890" max="15890" width="11.42578125" style="39"/>
    <col min="15891" max="15891" width="12.7109375" style="39" bestFit="1" customWidth="1"/>
    <col min="15892" max="15892" width="11.85546875" style="39" customWidth="1"/>
    <col min="15893" max="15893" width="11.85546875" style="39" bestFit="1" customWidth="1"/>
    <col min="15894" max="15894" width="3.85546875" style="39" customWidth="1"/>
    <col min="15895" max="16127" width="11.42578125" style="39"/>
    <col min="16128" max="16128" width="3.5703125" style="39" customWidth="1"/>
    <col min="16129" max="16129" width="4" style="39" customWidth="1"/>
    <col min="16130" max="16130" width="4.7109375" style="39" customWidth="1"/>
    <col min="16131" max="16137" width="11.42578125" style="39"/>
    <col min="16138" max="16138" width="13.5703125" style="39" bestFit="1" customWidth="1"/>
    <col min="16139" max="16139" width="4" style="39" customWidth="1"/>
    <col min="16140" max="16140" width="4.28515625" style="39" customWidth="1"/>
    <col min="16141" max="16141" width="29.42578125" style="39" customWidth="1"/>
    <col min="16142" max="16142" width="14.5703125" style="39" customWidth="1"/>
    <col min="16143" max="16143" width="15.7109375" style="39" customWidth="1"/>
    <col min="16144" max="16144" width="29.5703125" style="39" customWidth="1"/>
    <col min="16145" max="16145" width="11.7109375" style="39" customWidth="1"/>
    <col min="16146" max="16146" width="11.42578125" style="39"/>
    <col min="16147" max="16147" width="12.7109375" style="39" bestFit="1" customWidth="1"/>
    <col min="16148" max="16148" width="11.85546875" style="39" customWidth="1"/>
    <col min="16149" max="16149" width="11.85546875" style="39" bestFit="1" customWidth="1"/>
    <col min="16150" max="16150" width="3.85546875" style="39" customWidth="1"/>
    <col min="16151" max="16384" width="11.42578125" style="39"/>
  </cols>
  <sheetData>
    <row r="1" spans="2:10" ht="15.75" x14ac:dyDescent="0.25">
      <c r="D1" s="40"/>
    </row>
    <row r="2" spans="2:10" ht="48" customHeight="1" x14ac:dyDescent="0.25">
      <c r="B2" s="162" t="s">
        <v>207</v>
      </c>
      <c r="C2" s="163"/>
      <c r="D2" s="163"/>
      <c r="E2" s="163"/>
      <c r="F2" s="163"/>
      <c r="G2" s="163"/>
      <c r="H2" s="163"/>
      <c r="I2" s="163"/>
      <c r="J2" s="164"/>
    </row>
    <row r="4" spans="2:10" x14ac:dyDescent="0.25">
      <c r="B4" s="41" t="s">
        <v>87</v>
      </c>
    </row>
    <row r="5" spans="2:10" ht="8.25" customHeight="1" x14ac:dyDescent="0.25"/>
    <row r="6" spans="2:10" ht="9.75" customHeight="1" x14ac:dyDescent="0.25">
      <c r="B6" s="165"/>
      <c r="C6" s="166"/>
      <c r="D6" s="166"/>
      <c r="E6" s="166"/>
      <c r="F6" s="166"/>
      <c r="G6" s="166"/>
      <c r="H6" s="166"/>
      <c r="I6" s="166"/>
      <c r="J6" s="166"/>
    </row>
    <row r="7" spans="2:10" x14ac:dyDescent="0.25">
      <c r="B7" s="167" t="s">
        <v>88</v>
      </c>
      <c r="C7" s="168" t="s">
        <v>117</v>
      </c>
      <c r="D7" s="169"/>
      <c r="E7" s="169"/>
      <c r="F7" s="169"/>
      <c r="G7" s="169"/>
      <c r="H7" s="169"/>
      <c r="I7" s="169"/>
      <c r="J7" s="170"/>
    </row>
    <row r="8" spans="2:10" x14ac:dyDescent="0.25">
      <c r="B8" s="167"/>
      <c r="C8" s="171"/>
      <c r="D8" s="172"/>
      <c r="E8" s="172"/>
      <c r="F8" s="172"/>
      <c r="G8" s="172"/>
      <c r="H8" s="172"/>
      <c r="I8" s="172"/>
      <c r="J8" s="173"/>
    </row>
    <row r="9" spans="2:10" x14ac:dyDescent="0.25">
      <c r="B9" s="42"/>
      <c r="C9" s="43" t="s">
        <v>89</v>
      </c>
      <c r="D9" s="44"/>
      <c r="E9" s="44"/>
      <c r="F9" s="44"/>
      <c r="G9" s="44"/>
      <c r="H9" s="44"/>
      <c r="I9" s="44"/>
      <c r="J9" s="44"/>
    </row>
    <row r="10" spans="2:10" ht="29.25" customHeight="1" x14ac:dyDescent="0.25">
      <c r="C10" s="127" t="s">
        <v>116</v>
      </c>
      <c r="D10" s="45" t="s">
        <v>90</v>
      </c>
      <c r="E10" s="46" t="s">
        <v>91</v>
      </c>
      <c r="F10" s="46" t="s">
        <v>92</v>
      </c>
      <c r="G10" s="46" t="s">
        <v>93</v>
      </c>
      <c r="H10" s="46" t="s">
        <v>94</v>
      </c>
    </row>
    <row r="11" spans="2:10" x14ac:dyDescent="0.25">
      <c r="C11" s="128" t="s">
        <v>95</v>
      </c>
      <c r="D11" s="129">
        <v>42064</v>
      </c>
      <c r="E11" s="130">
        <v>46082</v>
      </c>
      <c r="F11" s="47" t="s">
        <v>96</v>
      </c>
      <c r="G11" s="48">
        <v>4.4999999999999998E-2</v>
      </c>
      <c r="H11" s="49" t="s">
        <v>97</v>
      </c>
      <c r="J11" s="50"/>
    </row>
    <row r="12" spans="2:10" x14ac:dyDescent="0.25">
      <c r="D12" s="49"/>
      <c r="J12" s="50"/>
    </row>
    <row r="13" spans="2:10" x14ac:dyDescent="0.25">
      <c r="C13" s="49" t="s">
        <v>175</v>
      </c>
      <c r="D13" s="49"/>
      <c r="E13" s="139" t="s">
        <v>184</v>
      </c>
      <c r="J13" s="50"/>
    </row>
    <row r="14" spans="2:10" x14ac:dyDescent="0.25">
      <c r="C14" s="51" t="s">
        <v>98</v>
      </c>
      <c r="D14" s="49"/>
      <c r="J14" s="50"/>
    </row>
    <row r="15" spans="2:10" x14ac:dyDescent="0.25">
      <c r="D15" s="49"/>
      <c r="J15" s="50"/>
    </row>
    <row r="16" spans="2:10" x14ac:dyDescent="0.25">
      <c r="C16" s="49" t="s">
        <v>185</v>
      </c>
      <c r="D16" s="49"/>
      <c r="J16" s="50"/>
    </row>
    <row r="17" spans="2:10" x14ac:dyDescent="0.25">
      <c r="C17" s="49" t="s">
        <v>200</v>
      </c>
      <c r="D17" s="49"/>
      <c r="J17" s="50"/>
    </row>
    <row r="18" spans="2:10" x14ac:dyDescent="0.25">
      <c r="D18" s="49"/>
      <c r="J18" s="50"/>
    </row>
    <row r="19" spans="2:10" x14ac:dyDescent="0.25">
      <c r="B19" s="167" t="s">
        <v>99</v>
      </c>
      <c r="C19" s="168" t="s">
        <v>186</v>
      </c>
      <c r="D19" s="174"/>
      <c r="E19" s="174"/>
      <c r="F19" s="174"/>
      <c r="G19" s="174"/>
      <c r="H19" s="174"/>
      <c r="I19" s="174"/>
      <c r="J19" s="175"/>
    </row>
    <row r="20" spans="2:10" x14ac:dyDescent="0.25">
      <c r="B20" s="167"/>
      <c r="C20" s="176"/>
      <c r="D20" s="177"/>
      <c r="E20" s="177"/>
      <c r="F20" s="177"/>
      <c r="G20" s="177"/>
      <c r="H20" s="177"/>
      <c r="I20" s="177"/>
      <c r="J20" s="178"/>
    </row>
    <row r="21" spans="2:10" x14ac:dyDescent="0.25">
      <c r="C21" s="41" t="s">
        <v>187</v>
      </c>
      <c r="D21" s="49"/>
      <c r="J21" s="50"/>
    </row>
    <row r="22" spans="2:10" x14ac:dyDescent="0.25">
      <c r="C22" s="52"/>
      <c r="D22" s="52"/>
      <c r="E22" s="52"/>
      <c r="F22" s="52"/>
      <c r="G22" s="64"/>
      <c r="H22" s="52"/>
      <c r="J22" s="50"/>
    </row>
    <row r="23" spans="2:10" x14ac:dyDescent="0.25">
      <c r="C23" s="161" t="s">
        <v>100</v>
      </c>
      <c r="D23" s="161" t="s">
        <v>101</v>
      </c>
      <c r="E23" s="161" t="s">
        <v>201</v>
      </c>
      <c r="F23" s="161"/>
      <c r="G23" s="64"/>
      <c r="H23" s="161" t="s">
        <v>204</v>
      </c>
      <c r="I23" s="161"/>
      <c r="J23" s="50"/>
    </row>
    <row r="24" spans="2:10" x14ac:dyDescent="0.25">
      <c r="C24" s="161"/>
      <c r="D24" s="161"/>
      <c r="E24" s="147" t="s">
        <v>202</v>
      </c>
      <c r="F24" s="147" t="s">
        <v>203</v>
      </c>
      <c r="G24" s="64"/>
      <c r="H24" s="146" t="s">
        <v>208</v>
      </c>
      <c r="I24" s="146" t="s">
        <v>209</v>
      </c>
      <c r="J24" s="50"/>
    </row>
    <row r="25" spans="2:10" s="53" customFormat="1" x14ac:dyDescent="0.25">
      <c r="C25" s="66">
        <v>42597</v>
      </c>
      <c r="D25" s="65" t="s">
        <v>208</v>
      </c>
      <c r="E25" s="60">
        <v>100000000</v>
      </c>
      <c r="F25" s="60">
        <f>+E25</f>
        <v>100000000</v>
      </c>
      <c r="H25" s="60">
        <v>103000000</v>
      </c>
      <c r="J25" s="68"/>
    </row>
    <row r="26" spans="2:10" x14ac:dyDescent="0.25">
      <c r="C26" s="66">
        <v>42750</v>
      </c>
      <c r="D26" s="65" t="s">
        <v>208</v>
      </c>
      <c r="E26" s="60">
        <v>15000000</v>
      </c>
      <c r="F26" s="60">
        <f>+F25+E26</f>
        <v>115000000</v>
      </c>
      <c r="H26" s="60">
        <v>15300000</v>
      </c>
      <c r="J26" s="68"/>
    </row>
    <row r="27" spans="2:10" x14ac:dyDescent="0.25">
      <c r="C27" s="66">
        <v>42784</v>
      </c>
      <c r="D27" s="65" t="s">
        <v>209</v>
      </c>
      <c r="E27" s="60">
        <v>5000000</v>
      </c>
      <c r="F27" s="60">
        <f>+F26-E27</f>
        <v>110000000</v>
      </c>
      <c r="I27" s="60">
        <v>5180000</v>
      </c>
      <c r="J27" s="68"/>
    </row>
    <row r="28" spans="2:10" x14ac:dyDescent="0.25">
      <c r="C28" s="66"/>
      <c r="D28" s="65"/>
      <c r="E28" s="60"/>
      <c r="F28" s="60"/>
      <c r="G28" s="60"/>
      <c r="J28" s="68"/>
    </row>
    <row r="29" spans="2:10" x14ac:dyDescent="0.25">
      <c r="C29" s="66">
        <v>42825</v>
      </c>
      <c r="D29" s="56" t="s">
        <v>171</v>
      </c>
      <c r="E29" s="53"/>
      <c r="F29" s="60">
        <f>+F27</f>
        <v>110000000</v>
      </c>
      <c r="J29" s="50"/>
    </row>
    <row r="30" spans="2:10" x14ac:dyDescent="0.25">
      <c r="C30" s="54"/>
      <c r="D30" s="55"/>
      <c r="E30" s="53"/>
      <c r="F30" s="53"/>
      <c r="J30" s="50"/>
    </row>
    <row r="31" spans="2:10" x14ac:dyDescent="0.25">
      <c r="B31" s="167" t="s">
        <v>103</v>
      </c>
      <c r="C31" s="179" t="s">
        <v>163</v>
      </c>
      <c r="D31" s="174"/>
      <c r="E31" s="174"/>
      <c r="F31" s="174"/>
      <c r="G31" s="174"/>
      <c r="H31" s="174"/>
      <c r="I31" s="174"/>
      <c r="J31" s="175"/>
    </row>
    <row r="32" spans="2:10" x14ac:dyDescent="0.25">
      <c r="B32" s="167"/>
      <c r="C32" s="176"/>
      <c r="D32" s="177"/>
      <c r="E32" s="177"/>
      <c r="F32" s="177"/>
      <c r="G32" s="177"/>
      <c r="H32" s="177"/>
      <c r="I32" s="177"/>
      <c r="J32" s="178"/>
    </row>
    <row r="33" spans="2:13" x14ac:dyDescent="0.25">
      <c r="C33" s="56"/>
      <c r="D33" s="55"/>
      <c r="E33" s="53"/>
      <c r="F33" s="53"/>
      <c r="J33" s="50"/>
    </row>
    <row r="34" spans="2:13" x14ac:dyDescent="0.25">
      <c r="C34" s="142" t="s">
        <v>100</v>
      </c>
      <c r="D34" s="142" t="s">
        <v>101</v>
      </c>
      <c r="E34" s="142" t="s">
        <v>102</v>
      </c>
      <c r="F34" s="142" t="s">
        <v>104</v>
      </c>
      <c r="G34" s="143" t="s">
        <v>162</v>
      </c>
      <c r="J34" s="50"/>
    </row>
    <row r="35" spans="2:13" x14ac:dyDescent="0.25">
      <c r="C35" s="66">
        <v>42614</v>
      </c>
      <c r="D35" s="65" t="s">
        <v>115</v>
      </c>
      <c r="E35" s="60">
        <f>+F25</f>
        <v>100000000</v>
      </c>
      <c r="F35" s="48">
        <v>2.2499999999999999E-2</v>
      </c>
      <c r="G35" s="60">
        <f>ROUND(+E35*F35,0)</f>
        <v>2250000</v>
      </c>
      <c r="J35" s="50"/>
    </row>
    <row r="36" spans="2:13" x14ac:dyDescent="0.25">
      <c r="C36" s="66">
        <v>42795</v>
      </c>
      <c r="D36" s="65" t="s">
        <v>115</v>
      </c>
      <c r="E36" s="60">
        <f>+F27</f>
        <v>110000000</v>
      </c>
      <c r="F36" s="48">
        <v>2.2499999999999999E-2</v>
      </c>
      <c r="G36" s="60">
        <f>ROUND(+E36*F36,0)</f>
        <v>2475000</v>
      </c>
    </row>
    <row r="37" spans="2:13" x14ac:dyDescent="0.25">
      <c r="C37" s="54"/>
      <c r="D37" s="55"/>
      <c r="E37" s="53"/>
      <c r="F37" s="48"/>
      <c r="G37" s="53"/>
    </row>
    <row r="38" spans="2:13" x14ac:dyDescent="0.25">
      <c r="B38" s="41" t="s">
        <v>108</v>
      </c>
      <c r="C38" s="54"/>
      <c r="D38" s="55"/>
      <c r="E38" s="53"/>
      <c r="F38" s="48"/>
      <c r="G38" s="53"/>
    </row>
    <row r="39" spans="2:13" x14ac:dyDescent="0.25">
      <c r="C39" s="54"/>
      <c r="D39" s="55"/>
      <c r="E39" s="53"/>
      <c r="F39" s="48"/>
      <c r="G39" s="53"/>
    </row>
    <row r="40" spans="2:13" x14ac:dyDescent="0.25">
      <c r="B40" s="167" t="s">
        <v>88</v>
      </c>
      <c r="C40" s="179" t="s">
        <v>221</v>
      </c>
      <c r="D40" s="174"/>
      <c r="E40" s="174"/>
      <c r="F40" s="174"/>
      <c r="G40" s="174"/>
      <c r="H40" s="174"/>
      <c r="I40" s="174"/>
      <c r="J40" s="175"/>
    </row>
    <row r="41" spans="2:13" x14ac:dyDescent="0.25">
      <c r="B41" s="167"/>
      <c r="C41" s="176"/>
      <c r="D41" s="177"/>
      <c r="E41" s="177"/>
      <c r="F41" s="177"/>
      <c r="G41" s="177"/>
      <c r="H41" s="177"/>
      <c r="I41" s="177"/>
      <c r="J41" s="178"/>
    </row>
    <row r="42" spans="2:13" x14ac:dyDescent="0.25">
      <c r="B42" s="138"/>
      <c r="C42" s="57" t="s">
        <v>216</v>
      </c>
      <c r="D42" s="55"/>
      <c r="E42" s="53"/>
      <c r="F42" s="53"/>
    </row>
    <row r="43" spans="2:13" ht="30" x14ac:dyDescent="0.25">
      <c r="C43" s="140" t="s">
        <v>106</v>
      </c>
      <c r="D43" s="141" t="s">
        <v>107</v>
      </c>
      <c r="E43" s="141" t="s">
        <v>118</v>
      </c>
      <c r="F43" s="53"/>
    </row>
    <row r="44" spans="2:13" x14ac:dyDescent="0.25">
      <c r="B44" s="49"/>
      <c r="C44" s="66">
        <v>42597</v>
      </c>
      <c r="D44" s="66">
        <v>42749</v>
      </c>
      <c r="E44" s="60">
        <f>+F25</f>
        <v>100000000</v>
      </c>
      <c r="F44" s="53"/>
    </row>
    <row r="45" spans="2:13" x14ac:dyDescent="0.25">
      <c r="B45" s="49"/>
      <c r="C45" s="66">
        <v>42750</v>
      </c>
      <c r="D45" s="66">
        <v>42783</v>
      </c>
      <c r="E45" s="60">
        <f>+F26</f>
        <v>115000000</v>
      </c>
      <c r="F45" s="53"/>
      <c r="M45" s="54"/>
    </row>
    <row r="46" spans="2:13" x14ac:dyDescent="0.25">
      <c r="B46" s="49"/>
      <c r="C46" s="66">
        <f>+C27</f>
        <v>42784</v>
      </c>
      <c r="D46" s="66">
        <v>42795</v>
      </c>
      <c r="E46" s="60">
        <f>+F27</f>
        <v>110000000</v>
      </c>
      <c r="F46" s="53"/>
    </row>
    <row r="47" spans="2:13" x14ac:dyDescent="0.25">
      <c r="C47" s="67"/>
      <c r="D47" s="65"/>
      <c r="E47" s="55"/>
      <c r="F47" s="53"/>
      <c r="J47" s="60"/>
    </row>
    <row r="48" spans="2:13" x14ac:dyDescent="0.25">
      <c r="B48" s="133" t="s">
        <v>99</v>
      </c>
      <c r="C48" s="180" t="s">
        <v>178</v>
      </c>
      <c r="D48" s="181"/>
      <c r="E48" s="181"/>
      <c r="F48" s="181"/>
      <c r="G48" s="181"/>
      <c r="H48" s="181"/>
      <c r="I48" s="181"/>
      <c r="J48" s="182"/>
    </row>
    <row r="49" spans="2:12" x14ac:dyDescent="0.25">
      <c r="C49" s="54"/>
      <c r="D49" s="55"/>
      <c r="E49" s="53"/>
      <c r="F49" s="48"/>
      <c r="G49" s="53"/>
    </row>
    <row r="50" spans="2:12" x14ac:dyDescent="0.25">
      <c r="B50" s="138" t="s">
        <v>193</v>
      </c>
      <c r="C50" s="57" t="s">
        <v>105</v>
      </c>
      <c r="D50" s="55"/>
      <c r="E50" s="53"/>
      <c r="F50" s="48"/>
      <c r="G50" s="48"/>
      <c r="H50" s="48"/>
      <c r="I50" s="48"/>
    </row>
    <row r="51" spans="2:12" x14ac:dyDescent="0.25">
      <c r="F51" s="48"/>
      <c r="G51" s="48"/>
      <c r="H51" s="48"/>
      <c r="I51" s="48"/>
    </row>
    <row r="52" spans="2:12" x14ac:dyDescent="0.25">
      <c r="C52" s="56" t="s">
        <v>121</v>
      </c>
      <c r="D52" s="55"/>
      <c r="G52" s="54">
        <v>42795</v>
      </c>
    </row>
    <row r="53" spans="2:12" x14ac:dyDescent="0.25">
      <c r="C53" s="56" t="s">
        <v>120</v>
      </c>
      <c r="D53" s="55"/>
      <c r="G53" s="54">
        <v>42614</v>
      </c>
    </row>
    <row r="54" spans="2:12" x14ac:dyDescent="0.25">
      <c r="C54" s="56" t="s">
        <v>177</v>
      </c>
      <c r="D54" s="55"/>
      <c r="E54" s="53"/>
      <c r="G54" s="53">
        <f>+G52-G53</f>
        <v>181</v>
      </c>
    </row>
    <row r="55" spans="2:12" x14ac:dyDescent="0.25">
      <c r="C55" s="56" t="s">
        <v>172</v>
      </c>
      <c r="D55" s="55"/>
      <c r="E55" s="53"/>
      <c r="G55" s="157" t="s">
        <v>210</v>
      </c>
    </row>
    <row r="56" spans="2:12" x14ac:dyDescent="0.25">
      <c r="C56" s="56"/>
      <c r="D56" s="55"/>
      <c r="E56" s="53"/>
      <c r="F56" s="53"/>
      <c r="G56" s="53"/>
    </row>
    <row r="57" spans="2:12" x14ac:dyDescent="0.25">
      <c r="B57" s="138" t="s">
        <v>194</v>
      </c>
      <c r="C57" s="57" t="s">
        <v>188</v>
      </c>
      <c r="D57" s="56"/>
      <c r="E57" s="56"/>
      <c r="F57" s="56"/>
      <c r="G57" s="56"/>
      <c r="H57" s="56"/>
      <c r="I57" s="56"/>
      <c r="J57" s="56"/>
      <c r="K57" s="56"/>
      <c r="L57" s="56"/>
    </row>
    <row r="58" spans="2:12" ht="90" x14ac:dyDescent="0.25">
      <c r="C58" s="144" t="s">
        <v>6</v>
      </c>
      <c r="D58" s="145" t="s">
        <v>107</v>
      </c>
      <c r="E58" s="146" t="s">
        <v>118</v>
      </c>
      <c r="F58" s="147" t="s">
        <v>112</v>
      </c>
      <c r="G58" s="146" t="s">
        <v>189</v>
      </c>
      <c r="H58" s="146" t="s">
        <v>219</v>
      </c>
      <c r="I58" s="146" t="s">
        <v>220</v>
      </c>
      <c r="J58" s="56"/>
      <c r="K58" s="56"/>
    </row>
    <row r="59" spans="2:12" x14ac:dyDescent="0.25">
      <c r="B59" s="153" t="s">
        <v>10</v>
      </c>
      <c r="C59" s="66">
        <f t="shared" ref="C59:E60" si="0">+C44</f>
        <v>42597</v>
      </c>
      <c r="D59" s="66">
        <f t="shared" si="0"/>
        <v>42749</v>
      </c>
      <c r="E59" s="53">
        <f t="shared" si="0"/>
        <v>100000000</v>
      </c>
      <c r="F59" s="48">
        <v>4.4999999999999998E-2</v>
      </c>
      <c r="G59" s="60">
        <f>+D59-(MAX($G$53,C59))+1</f>
        <v>136</v>
      </c>
      <c r="H59" s="60">
        <f>DAYS360(MAX(C59,$G$53),D59,TRUE)</f>
        <v>133</v>
      </c>
      <c r="I59" s="60">
        <f>ROUND(+E59*F59/360*H59,0)</f>
        <v>1662500</v>
      </c>
      <c r="J59" s="56"/>
      <c r="K59" s="56"/>
    </row>
    <row r="60" spans="2:12" x14ac:dyDescent="0.25">
      <c r="C60" s="66">
        <f t="shared" si="0"/>
        <v>42750</v>
      </c>
      <c r="D60" s="66">
        <f t="shared" si="0"/>
        <v>42783</v>
      </c>
      <c r="E60" s="53">
        <f t="shared" si="0"/>
        <v>115000000</v>
      </c>
      <c r="F60" s="48">
        <v>4.4999999999999998E-2</v>
      </c>
      <c r="G60" s="60">
        <f>+D60-(MAX($G$53,C60))+1</f>
        <v>34</v>
      </c>
      <c r="H60" s="60">
        <f>DAYS360(MAX(C60,$G$53),D60,TRUE)</f>
        <v>32</v>
      </c>
      <c r="I60" s="60">
        <f>ROUND(+E60*F60/360*H60,0)</f>
        <v>460000</v>
      </c>
      <c r="J60" s="56"/>
      <c r="K60" s="56"/>
    </row>
    <row r="61" spans="2:12" x14ac:dyDescent="0.25">
      <c r="C61" s="66">
        <f>+C46</f>
        <v>42784</v>
      </c>
      <c r="D61" s="66">
        <v>42825</v>
      </c>
      <c r="E61" s="53">
        <f>+E46</f>
        <v>110000000</v>
      </c>
      <c r="F61" s="48">
        <v>4.4999999999999998E-2</v>
      </c>
      <c r="G61" s="60">
        <f>(MIN(D61,G52)-(MAX($G$53,C61)))</f>
        <v>11</v>
      </c>
      <c r="H61" s="60">
        <f>DAYS360(MAX(C61,$G$53),MIN(D61,G52),TRUE)</f>
        <v>13</v>
      </c>
      <c r="I61" s="60">
        <f>ROUND(+E61*F61/360*H61,0)</f>
        <v>178750</v>
      </c>
      <c r="J61" s="56"/>
      <c r="K61" s="56"/>
    </row>
    <row r="62" spans="2:12" x14ac:dyDescent="0.25">
      <c r="C62" s="56"/>
      <c r="D62" s="56"/>
      <c r="F62" s="56"/>
      <c r="G62" s="63">
        <f>SUM(G59:G61)</f>
        <v>181</v>
      </c>
      <c r="H62" s="63">
        <f>SUM(H59:H61)</f>
        <v>178</v>
      </c>
      <c r="I62" s="63">
        <f>SUM(I59:I61)</f>
        <v>2301250</v>
      </c>
      <c r="J62" s="56"/>
      <c r="K62" s="56"/>
    </row>
    <row r="63" spans="2:12" x14ac:dyDescent="0.25">
      <c r="I63" s="60"/>
      <c r="J63" s="56"/>
      <c r="K63" s="56"/>
    </row>
    <row r="64" spans="2:12" ht="15" customHeight="1" x14ac:dyDescent="0.25">
      <c r="B64" s="133" t="s">
        <v>103</v>
      </c>
      <c r="C64" s="180" t="s">
        <v>191</v>
      </c>
      <c r="D64" s="181"/>
      <c r="E64" s="181"/>
      <c r="F64" s="181"/>
      <c r="G64" s="181"/>
      <c r="H64" s="181"/>
      <c r="I64" s="181"/>
      <c r="J64" s="182"/>
    </row>
    <row r="65" spans="2:12" x14ac:dyDescent="0.25">
      <c r="C65" s="54"/>
      <c r="D65" s="55"/>
      <c r="E65" s="53"/>
      <c r="F65" s="48"/>
      <c r="G65" s="53"/>
    </row>
    <row r="66" spans="2:12" x14ac:dyDescent="0.25">
      <c r="B66" s="138" t="s">
        <v>195</v>
      </c>
      <c r="C66" s="57" t="s">
        <v>105</v>
      </c>
      <c r="D66" s="55"/>
      <c r="E66" s="53"/>
      <c r="F66" s="48"/>
      <c r="G66" s="53"/>
    </row>
    <row r="67" spans="2:12" x14ac:dyDescent="0.25">
      <c r="C67" s="56" t="s">
        <v>120</v>
      </c>
      <c r="D67" s="55"/>
      <c r="F67" s="54">
        <v>42614</v>
      </c>
      <c r="G67" s="53"/>
    </row>
    <row r="68" spans="2:12" x14ac:dyDescent="0.25">
      <c r="B68" s="158" t="s">
        <v>11</v>
      </c>
      <c r="C68" s="56" t="s">
        <v>222</v>
      </c>
      <c r="D68" s="55"/>
      <c r="F68" s="152">
        <v>42767</v>
      </c>
      <c r="G68" s="53"/>
    </row>
    <row r="69" spans="2:12" x14ac:dyDescent="0.25">
      <c r="C69" s="56" t="s">
        <v>121</v>
      </c>
      <c r="D69" s="55"/>
      <c r="F69" s="54">
        <v>42795</v>
      </c>
      <c r="G69" s="53"/>
    </row>
    <row r="70" spans="2:12" x14ac:dyDescent="0.25">
      <c r="C70" s="56" t="s">
        <v>172</v>
      </c>
      <c r="D70" s="55"/>
      <c r="E70" s="53"/>
      <c r="F70" s="39">
        <v>360</v>
      </c>
      <c r="G70" s="53"/>
    </row>
    <row r="71" spans="2:12" x14ac:dyDescent="0.25">
      <c r="C71" s="56"/>
      <c r="D71" s="55"/>
      <c r="E71" s="53"/>
      <c r="F71" s="53"/>
      <c r="G71" s="53"/>
    </row>
    <row r="72" spans="2:12" x14ac:dyDescent="0.25">
      <c r="B72" s="138" t="s">
        <v>192</v>
      </c>
      <c r="C72" s="57" t="s">
        <v>223</v>
      </c>
      <c r="D72" s="56"/>
      <c r="E72" s="56"/>
      <c r="F72" s="56"/>
      <c r="G72" s="53"/>
      <c r="H72" s="56"/>
      <c r="I72" s="56"/>
      <c r="J72" s="56"/>
      <c r="K72" s="56"/>
      <c r="L72" s="56"/>
    </row>
    <row r="73" spans="2:12" ht="75" x14ac:dyDescent="0.25">
      <c r="C73" s="144" t="s">
        <v>6</v>
      </c>
      <c r="D73" s="145" t="s">
        <v>107</v>
      </c>
      <c r="E73" s="146" t="s">
        <v>118</v>
      </c>
      <c r="F73" s="147" t="s">
        <v>112</v>
      </c>
      <c r="G73" s="146" t="s">
        <v>205</v>
      </c>
      <c r="H73" s="146" t="s">
        <v>220</v>
      </c>
      <c r="I73" s="147" t="s">
        <v>113</v>
      </c>
      <c r="J73" s="146" t="s">
        <v>176</v>
      </c>
    </row>
    <row r="74" spans="2:12" x14ac:dyDescent="0.25">
      <c r="B74" s="151"/>
      <c r="C74" s="66">
        <f>+C25</f>
        <v>42597</v>
      </c>
      <c r="D74" s="66">
        <f>+D59</f>
        <v>42749</v>
      </c>
      <c r="E74" s="60">
        <f>+F25</f>
        <v>100000000</v>
      </c>
      <c r="F74" s="48">
        <v>4.4999999999999998E-2</v>
      </c>
      <c r="G74" s="137" t="s">
        <v>174</v>
      </c>
      <c r="I74" s="59"/>
      <c r="J74" s="58"/>
    </row>
    <row r="75" spans="2:12" x14ac:dyDescent="0.25">
      <c r="B75" s="153" t="s">
        <v>12</v>
      </c>
      <c r="C75" s="66">
        <f>+C60</f>
        <v>42750</v>
      </c>
      <c r="D75" s="66">
        <f t="shared" ref="D75:D76" si="1">+D60</f>
        <v>42783</v>
      </c>
      <c r="E75" s="60">
        <f>+F26</f>
        <v>115000000</v>
      </c>
      <c r="F75" s="48">
        <v>4.4999999999999998E-2</v>
      </c>
      <c r="G75" s="60">
        <f>DAYS360(MAX(C75,F68),D75+1,)</f>
        <v>17</v>
      </c>
      <c r="H75" s="60">
        <f>ROUND(F75/$F$70*G75*E75,0)</f>
        <v>244375</v>
      </c>
      <c r="I75" s="48">
        <v>0.04</v>
      </c>
      <c r="J75" s="60">
        <f>ROUND(H75*I75,0)</f>
        <v>9775</v>
      </c>
    </row>
    <row r="76" spans="2:12" x14ac:dyDescent="0.25">
      <c r="B76" s="153" t="s">
        <v>13</v>
      </c>
      <c r="C76" s="66">
        <f>+C61</f>
        <v>42784</v>
      </c>
      <c r="D76" s="66">
        <f t="shared" si="1"/>
        <v>42825</v>
      </c>
      <c r="E76" s="60">
        <f>+E46</f>
        <v>110000000</v>
      </c>
      <c r="F76" s="48">
        <v>4.4999999999999998E-2</v>
      </c>
      <c r="G76" s="60">
        <f>DAYS360(C76,MIN(D76,F69-1)+1,)</f>
        <v>13</v>
      </c>
      <c r="H76" s="60">
        <f>ROUND(F76/$F$70*G76*E76,0)</f>
        <v>178750</v>
      </c>
      <c r="I76" s="48">
        <v>0.04</v>
      </c>
      <c r="J76" s="60">
        <f>ROUND(H76*I76,0)</f>
        <v>7150</v>
      </c>
    </row>
    <row r="77" spans="2:12" x14ac:dyDescent="0.25">
      <c r="C77" s="56"/>
      <c r="D77" s="56"/>
      <c r="F77" s="56"/>
      <c r="G77" s="63">
        <f>SUM(G74:G76)</f>
        <v>30</v>
      </c>
      <c r="H77" s="63">
        <f>SUM(H74:H76)</f>
        <v>423125</v>
      </c>
      <c r="J77" s="63">
        <f>SUM(J74:J76)</f>
        <v>16925</v>
      </c>
    </row>
    <row r="78" spans="2:12" x14ac:dyDescent="0.25">
      <c r="C78" s="56"/>
      <c r="D78" s="56"/>
      <c r="F78" s="56"/>
      <c r="G78" s="154"/>
      <c r="H78" s="154"/>
      <c r="J78" s="154"/>
    </row>
    <row r="79" spans="2:12" x14ac:dyDescent="0.25">
      <c r="C79" s="66"/>
      <c r="D79" s="66"/>
      <c r="G79" s="60"/>
    </row>
    <row r="80" spans="2:12" x14ac:dyDescent="0.25">
      <c r="C80" s="71" t="s">
        <v>173</v>
      </c>
    </row>
    <row r="81" spans="2:5" ht="60" x14ac:dyDescent="0.25">
      <c r="C81" s="131" t="s">
        <v>119</v>
      </c>
      <c r="D81" s="132" t="s">
        <v>122</v>
      </c>
      <c r="E81" s="135" t="s">
        <v>206</v>
      </c>
    </row>
    <row r="82" spans="2:5" x14ac:dyDescent="0.25">
      <c r="C82" s="70">
        <v>42767</v>
      </c>
      <c r="D82" s="70">
        <v>42795</v>
      </c>
      <c r="E82" s="136">
        <f>DAYS360(C82,D82,)</f>
        <v>30</v>
      </c>
    </row>
    <row r="84" spans="2:5" x14ac:dyDescent="0.25">
      <c r="B84" s="151" t="s">
        <v>10</v>
      </c>
      <c r="C84" s="49" t="s">
        <v>190</v>
      </c>
    </row>
    <row r="85" spans="2:5" x14ac:dyDescent="0.25">
      <c r="B85" s="151" t="s">
        <v>11</v>
      </c>
      <c r="C85" s="149" t="s">
        <v>196</v>
      </c>
      <c r="D85" s="66"/>
      <c r="E85" s="60"/>
    </row>
    <row r="86" spans="2:5" x14ac:dyDescent="0.25">
      <c r="C86" s="149" t="s">
        <v>197</v>
      </c>
      <c r="D86" s="66"/>
      <c r="E86" s="60"/>
    </row>
    <row r="87" spans="2:5" x14ac:dyDescent="0.25">
      <c r="C87" s="150" t="s">
        <v>198</v>
      </c>
      <c r="D87" s="67"/>
      <c r="E87" s="60"/>
    </row>
    <row r="88" spans="2:5" x14ac:dyDescent="0.25">
      <c r="C88" s="148" t="s">
        <v>199</v>
      </c>
      <c r="D88" s="67"/>
      <c r="E88" s="60"/>
    </row>
    <row r="89" spans="2:5" ht="14.25" customHeight="1" x14ac:dyDescent="0.25">
      <c r="B89" s="151" t="s">
        <v>12</v>
      </c>
      <c r="C89" s="49" t="s">
        <v>217</v>
      </c>
    </row>
    <row r="90" spans="2:5" ht="4.5" hidden="1" customHeight="1" x14ac:dyDescent="0.25">
      <c r="B90" s="151"/>
      <c r="C90" s="155"/>
    </row>
    <row r="91" spans="2:5" x14ac:dyDescent="0.25">
      <c r="B91" s="151" t="s">
        <v>13</v>
      </c>
      <c r="C91" s="150" t="s">
        <v>212</v>
      </c>
    </row>
    <row r="92" spans="2:5" x14ac:dyDescent="0.25">
      <c r="C92" s="49" t="s">
        <v>218</v>
      </c>
    </row>
    <row r="93" spans="2:5" x14ac:dyDescent="0.25">
      <c r="C93" s="49" t="s">
        <v>224</v>
      </c>
    </row>
    <row r="94" spans="2:5" x14ac:dyDescent="0.25">
      <c r="C94" s="151" t="s">
        <v>213</v>
      </c>
    </row>
    <row r="95" spans="2:5" x14ac:dyDescent="0.25">
      <c r="C95" s="151" t="s">
        <v>214</v>
      </c>
    </row>
    <row r="96" spans="2:5" x14ac:dyDescent="0.25">
      <c r="C96" s="160" t="s">
        <v>6</v>
      </c>
      <c r="D96" s="159" t="s">
        <v>211</v>
      </c>
      <c r="E96" s="159" t="s">
        <v>215</v>
      </c>
    </row>
    <row r="97" spans="3:5" x14ac:dyDescent="0.25">
      <c r="C97" s="54">
        <v>42784</v>
      </c>
      <c r="D97" s="54">
        <v>42795</v>
      </c>
      <c r="E97" s="39">
        <f>DAYS360(C97,D97)</f>
        <v>13</v>
      </c>
    </row>
    <row r="98" spans="3:5" x14ac:dyDescent="0.25">
      <c r="C98" s="54"/>
      <c r="D98" s="54"/>
    </row>
  </sheetData>
  <mergeCells count="16">
    <mergeCell ref="B31:B32"/>
    <mergeCell ref="C31:J32"/>
    <mergeCell ref="B40:B41"/>
    <mergeCell ref="C40:J41"/>
    <mergeCell ref="C64:J64"/>
    <mergeCell ref="C48:J48"/>
    <mergeCell ref="C23:C24"/>
    <mergeCell ref="D23:D24"/>
    <mergeCell ref="E23:F23"/>
    <mergeCell ref="H23:I23"/>
    <mergeCell ref="B2:J2"/>
    <mergeCell ref="B6:J6"/>
    <mergeCell ref="B7:B8"/>
    <mergeCell ref="C7:J8"/>
    <mergeCell ref="B19:B20"/>
    <mergeCell ref="C19:J20"/>
  </mergeCells>
  <hyperlinks>
    <hyperlink ref="C14" r:id="rId1"/>
  </hyperlinks>
  <printOptions horizontalCentered="1"/>
  <pageMargins left="0.15748031496062992" right="0.39370078740157483" top="0.15748031496062992" bottom="0.15748031496062992" header="0.31496062992125984" footer="0.31496062992125984"/>
  <pageSetup paperSize="14" scale="56"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H272"/>
  <sheetViews>
    <sheetView showGridLines="0" showWhiteSpace="0" zoomScale="120" zoomScaleNormal="120" workbookViewId="0"/>
  </sheetViews>
  <sheetFormatPr baseColWidth="10" defaultColWidth="1.5703125" defaultRowHeight="15" x14ac:dyDescent="0.25"/>
  <cols>
    <col min="3" max="3" width="1.7109375" customWidth="1"/>
    <col min="54" max="54" width="6.5703125" customWidth="1"/>
    <col min="55" max="55" width="1.28515625" customWidth="1"/>
    <col min="56" max="56" width="2.42578125" customWidth="1"/>
    <col min="68" max="68" width="1.7109375" customWidth="1"/>
    <col min="80" max="80" width="2" customWidth="1"/>
  </cols>
  <sheetData>
    <row r="1" spans="1:85" ht="7.5" customHeight="1" x14ac:dyDescent="0.25">
      <c r="A1" s="72"/>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248"/>
      <c r="BC1" s="248"/>
      <c r="BD1" s="248"/>
      <c r="BE1" s="248"/>
      <c r="BF1" s="73"/>
      <c r="BG1" s="73"/>
      <c r="BH1" s="73"/>
      <c r="BI1" s="73"/>
      <c r="BJ1" s="73"/>
      <c r="BK1" s="74"/>
      <c r="BL1" s="74"/>
      <c r="BM1" s="74"/>
      <c r="BN1" s="74"/>
      <c r="BO1" s="74"/>
      <c r="BP1" s="74"/>
      <c r="BQ1" s="74"/>
      <c r="BR1" s="74"/>
      <c r="BS1" s="74"/>
      <c r="BT1" s="74"/>
      <c r="BU1" s="74"/>
      <c r="BV1" s="74"/>
      <c r="BW1" s="74"/>
      <c r="BX1" s="74"/>
      <c r="BY1" s="74"/>
      <c r="BZ1" s="74"/>
      <c r="CA1" s="74"/>
      <c r="CB1" s="75"/>
    </row>
    <row r="2" spans="1:85" ht="12.75" customHeight="1" x14ac:dyDescent="0.25">
      <c r="A2" s="72"/>
      <c r="B2" s="76"/>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249"/>
      <c r="AX2" s="250"/>
      <c r="AY2" s="250"/>
      <c r="AZ2" s="250"/>
      <c r="BA2" s="250"/>
      <c r="BB2" s="250"/>
      <c r="BC2" s="250"/>
      <c r="BD2" s="250"/>
      <c r="BE2" s="250"/>
      <c r="BF2" s="77"/>
      <c r="BG2" s="77"/>
      <c r="BH2" s="77"/>
      <c r="BI2" s="77"/>
      <c r="BJ2" s="77"/>
      <c r="BK2" s="77"/>
      <c r="BL2" s="77"/>
      <c r="BM2" s="77"/>
      <c r="BN2" s="77"/>
      <c r="BO2" s="77"/>
      <c r="BP2" s="77"/>
      <c r="BQ2" s="77"/>
      <c r="BR2" s="77"/>
      <c r="BS2" s="77"/>
      <c r="BT2" s="77"/>
      <c r="BU2" s="252" t="s">
        <v>165</v>
      </c>
      <c r="BV2" s="253"/>
      <c r="BW2" s="253"/>
      <c r="BX2" s="253"/>
      <c r="BY2" s="253"/>
      <c r="BZ2" s="77"/>
      <c r="CA2" s="77"/>
      <c r="CB2" s="78"/>
      <c r="CC2" s="79"/>
    </row>
    <row r="3" spans="1:85" ht="12.75" customHeight="1" x14ac:dyDescent="0.25">
      <c r="A3" s="72"/>
      <c r="B3" s="80"/>
      <c r="C3" s="73"/>
      <c r="D3" s="73"/>
      <c r="E3" s="73"/>
      <c r="F3" s="73"/>
      <c r="G3" s="73"/>
      <c r="H3" s="73"/>
      <c r="I3" s="73"/>
      <c r="J3" s="73"/>
      <c r="K3" s="73"/>
      <c r="L3" s="73"/>
      <c r="M3" s="73"/>
      <c r="N3" s="73"/>
      <c r="O3" s="73"/>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2"/>
      <c r="BG3" s="82"/>
      <c r="BH3" s="82"/>
      <c r="BI3" s="83"/>
      <c r="BJ3" s="83"/>
      <c r="BK3" s="83"/>
      <c r="BL3" s="83"/>
      <c r="BM3" s="83"/>
      <c r="BN3" s="254" t="s">
        <v>123</v>
      </c>
      <c r="BO3" s="254"/>
      <c r="BP3" s="254"/>
      <c r="BQ3" s="254"/>
      <c r="BR3" s="254"/>
      <c r="BS3" s="255"/>
      <c r="BT3" s="256"/>
      <c r="BU3" s="256"/>
      <c r="BV3" s="256"/>
      <c r="BW3" s="256"/>
      <c r="BX3" s="256"/>
      <c r="BY3" s="256"/>
      <c r="BZ3" s="256"/>
      <c r="CA3" s="257"/>
      <c r="CB3" s="84"/>
      <c r="CC3" s="85"/>
      <c r="CD3" s="86"/>
      <c r="CE3" s="86"/>
      <c r="CF3" s="86"/>
      <c r="CG3" s="86"/>
    </row>
    <row r="4" spans="1:85" ht="6" customHeight="1" x14ac:dyDescent="0.25">
      <c r="A4" s="72"/>
      <c r="B4" s="80"/>
      <c r="C4" s="73"/>
      <c r="D4" s="73"/>
      <c r="E4" s="73"/>
      <c r="F4" s="73"/>
      <c r="G4" s="73"/>
      <c r="H4" s="73"/>
      <c r="I4" s="73"/>
      <c r="J4" s="73"/>
      <c r="K4" s="73"/>
      <c r="L4" s="73"/>
      <c r="M4" s="73"/>
      <c r="N4" s="73"/>
      <c r="O4" s="73"/>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2"/>
      <c r="BG4" s="82"/>
      <c r="BH4" s="82"/>
      <c r="BI4" s="83"/>
      <c r="BJ4" s="83"/>
      <c r="BK4" s="83"/>
      <c r="BL4" s="83"/>
      <c r="BM4" s="83"/>
      <c r="BN4" s="83"/>
      <c r="BO4" s="83"/>
      <c r="BP4" s="83"/>
      <c r="BQ4" s="83"/>
      <c r="BR4" s="83"/>
      <c r="BS4" s="83"/>
      <c r="BT4" s="83"/>
      <c r="BU4" s="83"/>
      <c r="BV4" s="83"/>
      <c r="BW4" s="83"/>
      <c r="BX4" s="83"/>
      <c r="BY4" s="83"/>
      <c r="BZ4" s="83"/>
      <c r="CA4" s="83"/>
      <c r="CB4" s="84"/>
      <c r="CC4" s="85"/>
      <c r="CD4" s="86"/>
      <c r="CE4" s="86"/>
      <c r="CF4" s="86"/>
      <c r="CG4" s="86"/>
    </row>
    <row r="5" spans="1:85" ht="15" customHeight="1" x14ac:dyDescent="0.25">
      <c r="A5" s="72"/>
      <c r="B5" s="80"/>
      <c r="C5" s="251" t="s">
        <v>124</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c r="BW5" s="251"/>
      <c r="BX5" s="251"/>
      <c r="BY5" s="251"/>
      <c r="BZ5" s="251"/>
      <c r="CA5" s="251"/>
      <c r="CB5" s="251"/>
      <c r="CC5" s="85"/>
      <c r="CD5" s="86"/>
      <c r="CE5" s="86"/>
      <c r="CF5" s="86"/>
      <c r="CG5" s="86"/>
    </row>
    <row r="6" spans="1:85" ht="18.75" customHeight="1" x14ac:dyDescent="0.25">
      <c r="A6" s="72"/>
      <c r="B6" s="80"/>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85"/>
      <c r="CD6" s="86"/>
      <c r="CE6" s="86"/>
      <c r="CF6" s="86"/>
      <c r="CG6" s="86"/>
    </row>
    <row r="7" spans="1:85" ht="1.5" customHeight="1" thickBot="1" x14ac:dyDescent="0.3">
      <c r="A7" s="72"/>
      <c r="B7" s="80"/>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85"/>
      <c r="CD7" s="86"/>
      <c r="CE7" s="86"/>
      <c r="CF7" s="86"/>
      <c r="CG7" s="86"/>
    </row>
    <row r="8" spans="1:85" ht="19.5" customHeight="1" thickBot="1" x14ac:dyDescent="0.3">
      <c r="A8" s="72"/>
      <c r="B8" s="80"/>
      <c r="C8" s="87" t="s">
        <v>160</v>
      </c>
      <c r="D8" s="87"/>
      <c r="E8" s="118"/>
      <c r="F8" s="187">
        <v>3</v>
      </c>
      <c r="G8" s="188"/>
      <c r="H8" s="189"/>
      <c r="I8" s="118"/>
      <c r="J8" s="87" t="s">
        <v>161</v>
      </c>
      <c r="K8" s="118"/>
      <c r="L8" s="118"/>
      <c r="M8" s="187">
        <v>2017</v>
      </c>
      <c r="N8" s="188"/>
      <c r="O8" s="188"/>
      <c r="P8" s="188"/>
      <c r="Q8" s="188"/>
      <c r="R8" s="189"/>
      <c r="S8" s="118"/>
      <c r="T8" s="118"/>
      <c r="U8" s="118"/>
      <c r="V8" s="118"/>
      <c r="W8" s="118"/>
      <c r="X8" s="11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90"/>
      <c r="CC8" s="91"/>
    </row>
    <row r="9" spans="1:85" x14ac:dyDescent="0.25">
      <c r="A9" s="72"/>
      <c r="B9" s="80"/>
      <c r="C9" s="87" t="s">
        <v>125</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90"/>
      <c r="CC9" s="91"/>
    </row>
    <row r="10" spans="1:85" ht="9" customHeight="1" x14ac:dyDescent="0.25">
      <c r="A10" s="72"/>
      <c r="B10" s="80"/>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90"/>
      <c r="CC10" s="91"/>
    </row>
    <row r="11" spans="1:85" ht="9" customHeight="1" x14ac:dyDescent="0.25">
      <c r="A11" s="72"/>
      <c r="B11" s="80"/>
      <c r="C11" s="87" t="s">
        <v>126</v>
      </c>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90"/>
      <c r="CC11" s="91"/>
    </row>
    <row r="12" spans="1:85" ht="9" customHeight="1" x14ac:dyDescent="0.25">
      <c r="A12" s="72"/>
      <c r="B12" s="80"/>
      <c r="C12" s="245" t="s">
        <v>127</v>
      </c>
      <c r="D12" s="246"/>
      <c r="E12" s="246"/>
      <c r="F12" s="246"/>
      <c r="G12" s="246"/>
      <c r="H12" s="246"/>
      <c r="I12" s="246"/>
      <c r="J12" s="246"/>
      <c r="K12" s="246"/>
      <c r="L12" s="246"/>
      <c r="M12" s="246"/>
      <c r="N12" s="246"/>
      <c r="O12" s="246"/>
      <c r="P12" s="246"/>
      <c r="Q12" s="247"/>
      <c r="R12" s="245" t="s">
        <v>128</v>
      </c>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7"/>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90"/>
      <c r="CC12" s="91"/>
    </row>
    <row r="13" spans="1:85" ht="12" customHeight="1" x14ac:dyDescent="0.25">
      <c r="A13" s="72"/>
      <c r="B13" s="80"/>
      <c r="C13" s="93"/>
      <c r="D13" s="89"/>
      <c r="E13" s="89"/>
      <c r="F13" s="89"/>
      <c r="G13" s="89"/>
      <c r="H13" s="89"/>
      <c r="I13" s="89"/>
      <c r="J13" s="89"/>
      <c r="K13" s="89"/>
      <c r="L13" s="89"/>
      <c r="M13" s="89"/>
      <c r="N13" s="89"/>
      <c r="O13" s="89"/>
      <c r="P13" s="89"/>
      <c r="Q13" s="89"/>
      <c r="R13" s="204" t="s">
        <v>168</v>
      </c>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6"/>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90"/>
      <c r="CC13" s="91"/>
    </row>
    <row r="14" spans="1:85" ht="9" customHeight="1" x14ac:dyDescent="0.25">
      <c r="A14" s="72"/>
      <c r="B14" s="80"/>
      <c r="C14" s="245" t="s">
        <v>129</v>
      </c>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7"/>
      <c r="AK14" s="245" t="s">
        <v>130</v>
      </c>
      <c r="AL14" s="246"/>
      <c r="AM14" s="246"/>
      <c r="AN14" s="246"/>
      <c r="AO14" s="246"/>
      <c r="AP14" s="246"/>
      <c r="AQ14" s="246"/>
      <c r="AR14" s="246"/>
      <c r="AS14" s="246"/>
      <c r="AT14" s="246"/>
      <c r="AU14" s="246"/>
      <c r="AV14" s="246"/>
      <c r="AW14" s="246"/>
      <c r="AX14" s="246"/>
      <c r="AY14" s="246"/>
      <c r="AZ14" s="246"/>
      <c r="BA14" s="247"/>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90"/>
      <c r="CC14" s="91"/>
    </row>
    <row r="15" spans="1:85" ht="9" customHeight="1" x14ac:dyDescent="0.25">
      <c r="A15" s="72"/>
      <c r="B15" s="80"/>
      <c r="C15" s="94"/>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6"/>
      <c r="AK15" s="94"/>
      <c r="AL15" s="95"/>
      <c r="AM15" s="95"/>
      <c r="AN15" s="95"/>
      <c r="AO15" s="95"/>
      <c r="AP15" s="95"/>
      <c r="AQ15" s="95"/>
      <c r="AR15" s="95"/>
      <c r="AS15" s="95"/>
      <c r="AT15" s="95"/>
      <c r="AU15" s="95"/>
      <c r="AV15" s="95"/>
      <c r="AW15" s="95"/>
      <c r="AX15" s="95"/>
      <c r="AY15" s="95"/>
      <c r="AZ15" s="95"/>
      <c r="BA15" s="96"/>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90"/>
      <c r="CC15" s="91"/>
    </row>
    <row r="16" spans="1:85" ht="9" customHeight="1" x14ac:dyDescent="0.25">
      <c r="A16" s="72"/>
      <c r="B16" s="80"/>
      <c r="C16" s="245" t="s">
        <v>131</v>
      </c>
      <c r="D16" s="246"/>
      <c r="E16" s="246"/>
      <c r="F16" s="246"/>
      <c r="G16" s="246"/>
      <c r="H16" s="246"/>
      <c r="I16" s="246"/>
      <c r="J16" s="246"/>
      <c r="K16" s="246"/>
      <c r="L16" s="246"/>
      <c r="M16" s="246"/>
      <c r="N16" s="246"/>
      <c r="O16" s="246"/>
      <c r="P16" s="246"/>
      <c r="Q16" s="247"/>
      <c r="R16" s="245" t="s">
        <v>132</v>
      </c>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7"/>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90"/>
      <c r="CC16" s="91"/>
    </row>
    <row r="17" spans="1:81" ht="9" customHeight="1" x14ac:dyDescent="0.25">
      <c r="A17" s="72"/>
      <c r="B17" s="80"/>
      <c r="C17" s="94"/>
      <c r="D17" s="95"/>
      <c r="E17" s="95"/>
      <c r="F17" s="95"/>
      <c r="G17" s="95"/>
      <c r="H17" s="95"/>
      <c r="I17" s="95"/>
      <c r="J17" s="95"/>
      <c r="K17" s="95"/>
      <c r="L17" s="95"/>
      <c r="M17" s="95"/>
      <c r="N17" s="95"/>
      <c r="O17" s="95"/>
      <c r="P17" s="95"/>
      <c r="Q17" s="96"/>
      <c r="R17" s="94"/>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6"/>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90"/>
      <c r="CC17" s="91"/>
    </row>
    <row r="18" spans="1:81" ht="9" customHeight="1" x14ac:dyDescent="0.25">
      <c r="A18" s="72"/>
      <c r="B18" s="80"/>
      <c r="C18" s="245" t="s">
        <v>133</v>
      </c>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7"/>
      <c r="AK18" s="245" t="s">
        <v>130</v>
      </c>
      <c r="AL18" s="246"/>
      <c r="AM18" s="246"/>
      <c r="AN18" s="246"/>
      <c r="AO18" s="246"/>
      <c r="AP18" s="246"/>
      <c r="AQ18" s="246"/>
      <c r="AR18" s="246"/>
      <c r="AS18" s="246"/>
      <c r="AT18" s="246"/>
      <c r="AU18" s="246"/>
      <c r="AV18" s="246"/>
      <c r="AW18" s="246"/>
      <c r="AX18" s="246"/>
      <c r="AY18" s="246"/>
      <c r="AZ18" s="246"/>
      <c r="BA18" s="247"/>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90"/>
      <c r="CC18" s="91"/>
    </row>
    <row r="19" spans="1:81" ht="9" customHeight="1" x14ac:dyDescent="0.25">
      <c r="A19" s="72"/>
      <c r="B19" s="80"/>
      <c r="C19" s="94"/>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6"/>
      <c r="AK19" s="94"/>
      <c r="AL19" s="95"/>
      <c r="AM19" s="95"/>
      <c r="AN19" s="95"/>
      <c r="AO19" s="95"/>
      <c r="AP19" s="95"/>
      <c r="AQ19" s="95"/>
      <c r="AR19" s="95"/>
      <c r="AS19" s="95"/>
      <c r="AT19" s="95"/>
      <c r="AU19" s="95"/>
      <c r="AV19" s="95"/>
      <c r="AW19" s="95"/>
      <c r="AX19" s="95"/>
      <c r="AY19" s="95"/>
      <c r="AZ19" s="95"/>
      <c r="BA19" s="96"/>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90"/>
      <c r="CC19" s="91"/>
    </row>
    <row r="20" spans="1:81" ht="9" customHeight="1" x14ac:dyDescent="0.25">
      <c r="A20" s="72"/>
      <c r="B20" s="80"/>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90"/>
      <c r="CC20" s="91"/>
    </row>
    <row r="21" spans="1:81" ht="9" customHeight="1" x14ac:dyDescent="0.25">
      <c r="A21" s="72"/>
      <c r="B21" s="80"/>
      <c r="C21" s="87" t="s">
        <v>134</v>
      </c>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90"/>
      <c r="CC21" s="91"/>
    </row>
    <row r="22" spans="1:81" ht="9" customHeight="1" x14ac:dyDescent="0.25">
      <c r="A22" s="72"/>
      <c r="B22" s="80"/>
      <c r="C22" s="245" t="s">
        <v>127</v>
      </c>
      <c r="D22" s="246"/>
      <c r="E22" s="246"/>
      <c r="F22" s="246"/>
      <c r="G22" s="246"/>
      <c r="H22" s="246"/>
      <c r="I22" s="246"/>
      <c r="J22" s="246"/>
      <c r="K22" s="246"/>
      <c r="L22" s="246"/>
      <c r="M22" s="246"/>
      <c r="N22" s="246"/>
      <c r="O22" s="246"/>
      <c r="P22" s="246"/>
      <c r="Q22" s="247"/>
      <c r="R22" s="245" t="s">
        <v>135</v>
      </c>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6"/>
      <c r="AP22" s="246"/>
      <c r="AQ22" s="246"/>
      <c r="AR22" s="246"/>
      <c r="AS22" s="246"/>
      <c r="AT22" s="246"/>
      <c r="AU22" s="246"/>
      <c r="AV22" s="246"/>
      <c r="AW22" s="246"/>
      <c r="AX22" s="246"/>
      <c r="AY22" s="246"/>
      <c r="AZ22" s="246"/>
      <c r="BA22" s="247"/>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90"/>
      <c r="CC22" s="91"/>
    </row>
    <row r="23" spans="1:81" ht="9" customHeight="1" x14ac:dyDescent="0.25">
      <c r="A23" s="72"/>
      <c r="B23" s="80"/>
      <c r="C23" s="94"/>
      <c r="D23" s="95"/>
      <c r="E23" s="95"/>
      <c r="F23" s="95"/>
      <c r="G23" s="95"/>
      <c r="H23" s="95"/>
      <c r="I23" s="95"/>
      <c r="J23" s="95"/>
      <c r="K23" s="95"/>
      <c r="L23" s="95"/>
      <c r="M23" s="95"/>
      <c r="N23" s="95"/>
      <c r="O23" s="95"/>
      <c r="P23" s="95"/>
      <c r="Q23" s="96"/>
      <c r="R23" s="94"/>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6"/>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90"/>
      <c r="CC23" s="91"/>
    </row>
    <row r="24" spans="1:81" ht="9" customHeight="1" x14ac:dyDescent="0.25">
      <c r="A24" s="72"/>
      <c r="B24" s="80"/>
      <c r="C24" s="245" t="s">
        <v>136</v>
      </c>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7"/>
      <c r="AK24" s="245" t="s">
        <v>130</v>
      </c>
      <c r="AL24" s="246"/>
      <c r="AM24" s="246"/>
      <c r="AN24" s="246"/>
      <c r="AO24" s="246"/>
      <c r="AP24" s="246"/>
      <c r="AQ24" s="246"/>
      <c r="AR24" s="246"/>
      <c r="AS24" s="246"/>
      <c r="AT24" s="246"/>
      <c r="AU24" s="246"/>
      <c r="AV24" s="246"/>
      <c r="AW24" s="246"/>
      <c r="AX24" s="246"/>
      <c r="AY24" s="246"/>
      <c r="AZ24" s="246"/>
      <c r="BA24" s="247"/>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90"/>
      <c r="CC24" s="91"/>
    </row>
    <row r="25" spans="1:81" ht="9" customHeight="1" x14ac:dyDescent="0.25">
      <c r="A25" s="72"/>
      <c r="B25" s="80"/>
      <c r="C25" s="94"/>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6"/>
      <c r="AK25" s="94"/>
      <c r="AL25" s="95"/>
      <c r="AM25" s="95"/>
      <c r="AN25" s="95"/>
      <c r="AO25" s="95"/>
      <c r="AP25" s="95"/>
      <c r="AQ25" s="95"/>
      <c r="AR25" s="95"/>
      <c r="AS25" s="95"/>
      <c r="AT25" s="95"/>
      <c r="AU25" s="95"/>
      <c r="AV25" s="95"/>
      <c r="AW25" s="95"/>
      <c r="AX25" s="95"/>
      <c r="AY25" s="95"/>
      <c r="AZ25" s="95"/>
      <c r="BA25" s="96"/>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90"/>
      <c r="CC25" s="91"/>
    </row>
    <row r="26" spans="1:81" ht="9" customHeight="1" x14ac:dyDescent="0.25">
      <c r="A26" s="72"/>
      <c r="B26" s="80"/>
      <c r="C26" s="207" t="s">
        <v>137</v>
      </c>
      <c r="D26" s="208"/>
      <c r="E26" s="208"/>
      <c r="F26" s="208"/>
      <c r="G26" s="208"/>
      <c r="H26" s="208"/>
      <c r="I26" s="208"/>
      <c r="J26" s="208"/>
      <c r="K26" s="208"/>
      <c r="L26" s="208"/>
      <c r="M26" s="208"/>
      <c r="N26" s="208"/>
      <c r="O26" s="208"/>
      <c r="P26" s="208"/>
      <c r="Q26" s="209"/>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90"/>
      <c r="CC26" s="91"/>
    </row>
    <row r="27" spans="1:81" ht="9" customHeight="1" x14ac:dyDescent="0.25">
      <c r="A27" s="72"/>
      <c r="B27" s="80"/>
      <c r="C27" s="94"/>
      <c r="D27" s="95"/>
      <c r="E27" s="95"/>
      <c r="F27" s="95"/>
      <c r="G27" s="95"/>
      <c r="H27" s="95"/>
      <c r="I27" s="95"/>
      <c r="J27" s="95"/>
      <c r="K27" s="95"/>
      <c r="L27" s="95"/>
      <c r="M27" s="95"/>
      <c r="N27" s="95"/>
      <c r="O27" s="95"/>
      <c r="P27" s="95"/>
      <c r="Q27" s="96"/>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211" t="s">
        <v>138</v>
      </c>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3"/>
      <c r="CC27" s="91"/>
    </row>
    <row r="28" spans="1:81" ht="9" customHeight="1" x14ac:dyDescent="0.25">
      <c r="A28" s="72"/>
      <c r="B28" s="80"/>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214"/>
      <c r="BE28" s="215"/>
      <c r="BF28" s="215"/>
      <c r="BG28" s="215"/>
      <c r="BH28" s="215"/>
      <c r="BI28" s="215"/>
      <c r="BJ28" s="215"/>
      <c r="BK28" s="215"/>
      <c r="BL28" s="215"/>
      <c r="BM28" s="215"/>
      <c r="BN28" s="215"/>
      <c r="BO28" s="215"/>
      <c r="BP28" s="215"/>
      <c r="BQ28" s="215"/>
      <c r="BR28" s="216"/>
      <c r="BS28" s="216"/>
      <c r="BT28" s="215"/>
      <c r="BU28" s="215"/>
      <c r="BV28" s="215"/>
      <c r="BW28" s="215"/>
      <c r="BX28" s="215"/>
      <c r="BY28" s="215"/>
      <c r="BZ28" s="215"/>
      <c r="CA28" s="215"/>
      <c r="CB28" s="217"/>
      <c r="CC28" s="91"/>
    </row>
    <row r="29" spans="1:81" ht="9" customHeight="1" x14ac:dyDescent="0.25">
      <c r="A29" s="72"/>
      <c r="B29" s="80"/>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218" t="s">
        <v>169</v>
      </c>
      <c r="BE29" s="219"/>
      <c r="BF29" s="219"/>
      <c r="BG29" s="219"/>
      <c r="BH29" s="219"/>
      <c r="BI29" s="219"/>
      <c r="BJ29" s="219"/>
      <c r="BK29" s="219"/>
      <c r="BL29" s="219"/>
      <c r="BM29" s="219"/>
      <c r="BN29" s="219"/>
      <c r="BO29" s="219"/>
      <c r="BP29" s="219"/>
      <c r="BQ29" s="220"/>
      <c r="BR29" s="221"/>
      <c r="BS29" s="222"/>
      <c r="BT29" s="222"/>
      <c r="BU29" s="222"/>
      <c r="BV29" s="222"/>
      <c r="BW29" s="222"/>
      <c r="BX29" s="222"/>
      <c r="BY29" s="222"/>
      <c r="BZ29" s="222"/>
      <c r="CA29" s="222"/>
      <c r="CB29" s="223"/>
      <c r="CC29" s="91"/>
    </row>
    <row r="30" spans="1:81" ht="10.5" customHeight="1" x14ac:dyDescent="0.25">
      <c r="A30" s="72"/>
      <c r="B30" s="80"/>
      <c r="C30" s="87" t="s">
        <v>139</v>
      </c>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218" t="s">
        <v>140</v>
      </c>
      <c r="BE30" s="219"/>
      <c r="BF30" s="219"/>
      <c r="BG30" s="219"/>
      <c r="BH30" s="219"/>
      <c r="BI30" s="219"/>
      <c r="BJ30" s="219"/>
      <c r="BK30" s="219"/>
      <c r="BL30" s="219"/>
      <c r="BM30" s="219"/>
      <c r="BN30" s="219"/>
      <c r="BO30" s="219"/>
      <c r="BP30" s="219"/>
      <c r="BQ30" s="220"/>
      <c r="BR30" s="221" t="s">
        <v>141</v>
      </c>
      <c r="BS30" s="222"/>
      <c r="BT30" s="222"/>
      <c r="BU30" s="222"/>
      <c r="BV30" s="222"/>
      <c r="BW30" s="222"/>
      <c r="BX30" s="222"/>
      <c r="BY30" s="222"/>
      <c r="BZ30" s="222"/>
      <c r="CA30" s="222"/>
      <c r="CB30" s="223"/>
      <c r="CC30" s="91"/>
    </row>
    <row r="31" spans="1:81" ht="2.25" customHeight="1" x14ac:dyDescent="0.25">
      <c r="A31" s="72"/>
      <c r="B31" s="80"/>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97"/>
      <c r="BE31" s="92"/>
      <c r="BF31" s="92"/>
      <c r="BG31" s="92"/>
      <c r="BH31" s="92"/>
      <c r="BI31" s="92"/>
      <c r="BJ31" s="92"/>
      <c r="BK31" s="92"/>
      <c r="BL31" s="92"/>
      <c r="BM31" s="92"/>
      <c r="BN31" s="92"/>
      <c r="BO31" s="92"/>
      <c r="BP31" s="92"/>
      <c r="BQ31" s="98"/>
      <c r="BR31" s="99"/>
      <c r="BS31" s="88"/>
      <c r="BT31" s="92"/>
      <c r="BU31" s="92"/>
      <c r="BV31" s="92"/>
      <c r="BW31" s="92"/>
      <c r="BX31" s="92"/>
      <c r="BY31" s="92"/>
      <c r="BZ31" s="92"/>
      <c r="CA31" s="92"/>
      <c r="CB31" s="100"/>
      <c r="CC31" s="91"/>
    </row>
    <row r="32" spans="1:81" ht="10.5" customHeight="1" x14ac:dyDescent="0.25">
      <c r="A32" s="72"/>
      <c r="B32" s="80"/>
      <c r="C32" s="88" t="s">
        <v>142</v>
      </c>
      <c r="D32" s="101"/>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242" t="s">
        <v>170</v>
      </c>
      <c r="BE32" s="243"/>
      <c r="BF32" s="243"/>
      <c r="BG32" s="243"/>
      <c r="BH32" s="243"/>
      <c r="BI32" s="243"/>
      <c r="BJ32" s="243"/>
      <c r="BK32" s="243"/>
      <c r="BL32" s="243"/>
      <c r="BM32" s="243"/>
      <c r="BN32" s="243"/>
      <c r="BO32" s="243"/>
      <c r="BP32" s="243"/>
      <c r="BQ32" s="244"/>
      <c r="BR32" s="242">
        <v>10304050</v>
      </c>
      <c r="BS32" s="243"/>
      <c r="BT32" s="243"/>
      <c r="BU32" s="243"/>
      <c r="BV32" s="243"/>
      <c r="BW32" s="243"/>
      <c r="BX32" s="243"/>
      <c r="BY32" s="243"/>
      <c r="BZ32" s="243"/>
      <c r="CA32" s="243"/>
      <c r="CB32" s="244"/>
      <c r="CC32" s="91"/>
    </row>
    <row r="33" spans="1:81" ht="12" customHeight="1" x14ac:dyDescent="0.25">
      <c r="A33" s="72"/>
      <c r="B33" s="80"/>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224" t="s">
        <v>143</v>
      </c>
      <c r="BE33" s="225"/>
      <c r="BF33" s="225"/>
      <c r="BG33" s="225"/>
      <c r="BH33" s="225"/>
      <c r="BI33" s="225"/>
      <c r="BJ33" s="225"/>
      <c r="BK33" s="225"/>
      <c r="BL33" s="225"/>
      <c r="BM33" s="225"/>
      <c r="BN33" s="225"/>
      <c r="BO33" s="225"/>
      <c r="BP33" s="225"/>
      <c r="BQ33" s="226"/>
      <c r="BR33" s="94"/>
      <c r="BS33" s="95"/>
      <c r="BT33" s="95"/>
      <c r="BU33" s="95" t="s">
        <v>144</v>
      </c>
      <c r="BV33" s="95"/>
      <c r="BW33" s="95"/>
      <c r="BX33" s="95"/>
      <c r="BY33" s="95"/>
      <c r="BZ33" s="95"/>
      <c r="CA33" s="95"/>
      <c r="CB33" s="103"/>
      <c r="CC33" s="91"/>
    </row>
    <row r="34" spans="1:81" ht="12" customHeight="1" x14ac:dyDescent="0.25">
      <c r="A34" s="72"/>
      <c r="B34" s="80"/>
      <c r="C34" s="104" t="s">
        <v>145</v>
      </c>
      <c r="D34" s="233">
        <f>+'Registro de datos'!U13</f>
        <v>16925</v>
      </c>
      <c r="E34" s="234"/>
      <c r="F34" s="234"/>
      <c r="G34" s="234"/>
      <c r="H34" s="234"/>
      <c r="I34" s="234"/>
      <c r="J34" s="234"/>
      <c r="K34" s="234"/>
      <c r="L34" s="234"/>
      <c r="M34" s="234"/>
      <c r="N34" s="234"/>
      <c r="O34" s="234"/>
      <c r="P34" s="234"/>
      <c r="Q34" s="234"/>
      <c r="R34" s="234"/>
      <c r="S34" s="234"/>
      <c r="T34" s="234"/>
      <c r="U34" s="234"/>
      <c r="V34" s="234"/>
      <c r="W34" s="234"/>
      <c r="X34" s="234"/>
      <c r="Y34" s="234"/>
      <c r="Z34" s="235"/>
      <c r="AA34" s="101" t="s">
        <v>146</v>
      </c>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227"/>
      <c r="BE34" s="228"/>
      <c r="BF34" s="228"/>
      <c r="BG34" s="228"/>
      <c r="BH34" s="228"/>
      <c r="BI34" s="228"/>
      <c r="BJ34" s="228"/>
      <c r="BK34" s="228"/>
      <c r="BL34" s="228"/>
      <c r="BM34" s="228"/>
      <c r="BN34" s="228"/>
      <c r="BO34" s="228"/>
      <c r="BP34" s="228"/>
      <c r="BQ34" s="229"/>
      <c r="BR34" s="94"/>
      <c r="BS34" s="95"/>
      <c r="BT34" s="95"/>
      <c r="BU34" s="95" t="s">
        <v>147</v>
      </c>
      <c r="BV34" s="95"/>
      <c r="BW34" s="95"/>
      <c r="BX34" s="95"/>
      <c r="BY34" s="95"/>
      <c r="BZ34" s="95"/>
      <c r="CA34" s="95"/>
      <c r="CB34" s="103"/>
      <c r="CC34" s="91"/>
    </row>
    <row r="35" spans="1:81" ht="12" customHeight="1" x14ac:dyDescent="0.25">
      <c r="A35" s="72"/>
      <c r="B35" s="80"/>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227"/>
      <c r="BE35" s="228"/>
      <c r="BF35" s="228"/>
      <c r="BG35" s="228"/>
      <c r="BH35" s="228"/>
      <c r="BI35" s="228"/>
      <c r="BJ35" s="228"/>
      <c r="BK35" s="228"/>
      <c r="BL35" s="228"/>
      <c r="BM35" s="228"/>
      <c r="BN35" s="228"/>
      <c r="BO35" s="228"/>
      <c r="BP35" s="228"/>
      <c r="BQ35" s="229"/>
      <c r="BR35" s="94"/>
      <c r="BS35" s="95"/>
      <c r="BT35" s="95"/>
      <c r="BU35" s="95" t="s">
        <v>148</v>
      </c>
      <c r="BV35" s="95"/>
      <c r="BW35" s="95"/>
      <c r="BX35" s="95"/>
      <c r="BY35" s="95"/>
      <c r="BZ35" s="95"/>
      <c r="CA35" s="95"/>
      <c r="CB35" s="103"/>
      <c r="CC35" s="91"/>
    </row>
    <row r="36" spans="1:81" ht="1.5" customHeight="1" x14ac:dyDescent="0.25">
      <c r="A36" s="72"/>
      <c r="B36" s="80"/>
      <c r="C36" s="88"/>
      <c r="D36" s="236" t="str">
        <f>+K58</f>
        <v>Dieciséis Mil Novecientos Veinticinco Pesos</v>
      </c>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8"/>
      <c r="BB36" s="88"/>
      <c r="BC36" s="88"/>
      <c r="BD36" s="227"/>
      <c r="BE36" s="228"/>
      <c r="BF36" s="228"/>
      <c r="BG36" s="228"/>
      <c r="BH36" s="228"/>
      <c r="BI36" s="228"/>
      <c r="BJ36" s="228"/>
      <c r="BK36" s="228"/>
      <c r="BL36" s="228"/>
      <c r="BM36" s="228"/>
      <c r="BN36" s="228"/>
      <c r="BO36" s="228"/>
      <c r="BP36" s="228"/>
      <c r="BQ36" s="229"/>
      <c r="BR36" s="97"/>
      <c r="BS36" s="92"/>
      <c r="BT36" s="92"/>
      <c r="BU36" s="92"/>
      <c r="BV36" s="92"/>
      <c r="BW36" s="92"/>
      <c r="BX36" s="92"/>
      <c r="BY36" s="92"/>
      <c r="BZ36" s="92"/>
      <c r="CA36" s="92"/>
      <c r="CB36" s="100"/>
      <c r="CC36" s="91"/>
    </row>
    <row r="37" spans="1:81" ht="10.5" customHeight="1" x14ac:dyDescent="0.25">
      <c r="A37" s="72"/>
      <c r="B37" s="80"/>
      <c r="C37" s="88"/>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1"/>
      <c r="BB37" s="101" t="s">
        <v>149</v>
      </c>
      <c r="BC37" s="88"/>
      <c r="BD37" s="230"/>
      <c r="BE37" s="231"/>
      <c r="BF37" s="231"/>
      <c r="BG37" s="231"/>
      <c r="BH37" s="231"/>
      <c r="BI37" s="231"/>
      <c r="BJ37" s="231"/>
      <c r="BK37" s="231"/>
      <c r="BL37" s="231"/>
      <c r="BM37" s="231"/>
      <c r="BN37" s="231"/>
      <c r="BO37" s="231"/>
      <c r="BP37" s="231"/>
      <c r="BQ37" s="232"/>
      <c r="BR37" s="93"/>
      <c r="BS37" s="89"/>
      <c r="BT37" s="89"/>
      <c r="BU37" s="89" t="s">
        <v>150</v>
      </c>
      <c r="BV37" s="89"/>
      <c r="BW37" s="89"/>
      <c r="BX37" s="89"/>
      <c r="BY37" s="89"/>
      <c r="BZ37" s="89"/>
      <c r="CA37" s="89"/>
      <c r="CB37" s="102"/>
      <c r="CC37" s="91"/>
    </row>
    <row r="38" spans="1:81" ht="8.25" customHeight="1" x14ac:dyDescent="0.25">
      <c r="A38" s="72"/>
      <c r="B38" s="80"/>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90"/>
      <c r="CC38" s="91"/>
    </row>
    <row r="39" spans="1:81" ht="9.75" customHeight="1" x14ac:dyDescent="0.25">
      <c r="A39" s="72"/>
      <c r="B39" s="80"/>
      <c r="C39" s="200" t="s">
        <v>151</v>
      </c>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0"/>
      <c r="BR39" s="200"/>
      <c r="BS39" s="200"/>
      <c r="BT39" s="200"/>
      <c r="BU39" s="200"/>
      <c r="BV39" s="200"/>
      <c r="BW39" s="200"/>
      <c r="BX39" s="200"/>
      <c r="BY39" s="200"/>
      <c r="BZ39" s="200"/>
      <c r="CA39" s="200"/>
      <c r="CB39" s="200"/>
      <c r="CC39" s="201"/>
    </row>
    <row r="40" spans="1:81" ht="11.25" customHeight="1" x14ac:dyDescent="0.25">
      <c r="A40" s="72"/>
      <c r="B40" s="80"/>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0"/>
      <c r="BV40" s="200"/>
      <c r="BW40" s="200"/>
      <c r="BX40" s="200"/>
      <c r="BY40" s="200"/>
      <c r="BZ40" s="200"/>
      <c r="CA40" s="200"/>
      <c r="CB40" s="200"/>
      <c r="CC40" s="201"/>
    </row>
    <row r="41" spans="1:81" s="109" customFormat="1" ht="12" customHeight="1" x14ac:dyDescent="0.25">
      <c r="A41" s="105"/>
      <c r="B41" s="106"/>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7"/>
      <c r="AG41" s="108"/>
      <c r="AH41" s="108"/>
      <c r="AI41" s="108"/>
      <c r="AJ41" s="108"/>
      <c r="AK41" s="108"/>
      <c r="AL41" s="108"/>
      <c r="AM41" s="108"/>
      <c r="AN41" s="108"/>
      <c r="AO41" s="108"/>
      <c r="AP41" s="108"/>
      <c r="AX41" s="108"/>
      <c r="AY41" s="108"/>
      <c r="AZ41" s="108"/>
      <c r="BA41" s="108"/>
      <c r="BB41" s="108"/>
      <c r="BC41" s="108"/>
      <c r="BD41" s="108"/>
      <c r="BE41" s="108"/>
      <c r="BF41" s="108"/>
      <c r="BG41" s="108"/>
      <c r="BH41" s="108"/>
      <c r="BI41" s="108"/>
      <c r="BJ41" s="108"/>
      <c r="BK41" s="108"/>
      <c r="BL41" s="108"/>
      <c r="BM41" s="108"/>
      <c r="BN41" s="108"/>
      <c r="BO41" s="108"/>
      <c r="BP41" s="104"/>
      <c r="BQ41" s="104"/>
      <c r="BR41" s="104"/>
      <c r="BS41" s="104"/>
      <c r="BT41" s="104"/>
      <c r="BU41" s="104"/>
      <c r="BV41" s="104"/>
      <c r="BW41" s="104"/>
      <c r="BX41" s="104"/>
      <c r="BY41" s="104"/>
      <c r="BZ41" s="104"/>
      <c r="CA41" s="104"/>
      <c r="CB41" s="107"/>
      <c r="CC41" s="110"/>
    </row>
    <row r="42" spans="1:81" ht="20.25" customHeight="1" x14ac:dyDescent="0.25">
      <c r="A42" s="72"/>
      <c r="B42" s="80"/>
      <c r="D42" s="87"/>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W42" s="88"/>
      <c r="BB42" s="202" t="s">
        <v>0</v>
      </c>
      <c r="BC42" s="203"/>
      <c r="BD42" s="203"/>
      <c r="BE42" s="203"/>
      <c r="BF42" s="203"/>
      <c r="BG42" s="203"/>
      <c r="BH42" s="203"/>
      <c r="BI42" s="203"/>
      <c r="BJ42" s="203"/>
      <c r="BK42" s="203"/>
      <c r="BL42" s="203"/>
      <c r="BM42" s="203"/>
      <c r="BN42" s="203"/>
      <c r="BO42" s="203"/>
      <c r="BP42" s="203"/>
      <c r="BQ42" s="203"/>
      <c r="BR42" s="203"/>
      <c r="BS42" s="203"/>
      <c r="BT42" s="203"/>
      <c r="BU42" s="203"/>
      <c r="BV42" s="203"/>
      <c r="BW42" s="88"/>
      <c r="BX42" s="88"/>
      <c r="BY42" s="88"/>
      <c r="BZ42" s="88"/>
      <c r="CA42" s="88"/>
      <c r="CB42" s="90"/>
      <c r="CC42" s="91"/>
    </row>
    <row r="43" spans="1:81" ht="17.25" customHeight="1" x14ac:dyDescent="0.25">
      <c r="A43" s="72"/>
      <c r="B43" s="80"/>
      <c r="C43" s="87" t="s">
        <v>152</v>
      </c>
      <c r="D43" s="87"/>
      <c r="E43" s="88"/>
      <c r="F43" s="88"/>
      <c r="G43" s="88"/>
      <c r="H43" s="88"/>
      <c r="I43" s="88"/>
      <c r="J43" s="88"/>
      <c r="K43" s="88"/>
      <c r="L43" s="88"/>
      <c r="M43" s="88"/>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6"/>
      <c r="AR43" s="125"/>
      <c r="AS43" s="125"/>
      <c r="AT43" s="125"/>
      <c r="AU43" s="125"/>
      <c r="AV43" s="125"/>
      <c r="AW43" s="125"/>
      <c r="AX43" s="125"/>
      <c r="AY43" s="125"/>
      <c r="AZ43" s="125"/>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90"/>
      <c r="CC43" s="91"/>
    </row>
    <row r="44" spans="1:81" ht="17.25" customHeight="1" x14ac:dyDescent="0.25">
      <c r="A44" s="72"/>
      <c r="B44" s="80"/>
      <c r="C44" s="87"/>
      <c r="D44" s="87"/>
      <c r="E44" s="88"/>
      <c r="F44" s="88"/>
      <c r="G44" s="88"/>
      <c r="H44" s="88"/>
      <c r="I44" s="88"/>
      <c r="J44" s="88"/>
      <c r="K44" s="88"/>
      <c r="L44" s="88"/>
      <c r="M44" s="88"/>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6"/>
      <c r="AR44" s="125"/>
      <c r="AS44" s="125"/>
      <c r="AT44" s="125"/>
      <c r="AU44" s="125"/>
      <c r="AV44" s="125"/>
      <c r="AW44" s="125"/>
      <c r="AX44" s="125"/>
      <c r="AY44" s="125"/>
      <c r="AZ44" s="125"/>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90"/>
      <c r="CC44" s="91"/>
    </row>
    <row r="45" spans="1:81" x14ac:dyDescent="0.25">
      <c r="A45" s="72"/>
      <c r="B45" s="80"/>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111"/>
      <c r="CC45" s="91"/>
    </row>
    <row r="46" spans="1:81" x14ac:dyDescent="0.25">
      <c r="A46" s="72"/>
      <c r="B46" s="80"/>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111"/>
      <c r="CC46" s="91"/>
    </row>
    <row r="47" spans="1:81" x14ac:dyDescent="0.25">
      <c r="A47" s="72"/>
      <c r="B47" s="80"/>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111"/>
      <c r="CC47" s="91"/>
    </row>
    <row r="48" spans="1:81" x14ac:dyDescent="0.25">
      <c r="A48" s="72"/>
      <c r="B48" s="80"/>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111"/>
      <c r="CC48" s="91"/>
    </row>
    <row r="49" spans="1:86" x14ac:dyDescent="0.25">
      <c r="A49" s="72"/>
      <c r="B49" s="80"/>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111"/>
      <c r="CC49" s="91"/>
    </row>
    <row r="50" spans="1:86" x14ac:dyDescent="0.25">
      <c r="A50" s="72"/>
      <c r="B50" s="80"/>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111"/>
      <c r="CC50" s="91"/>
    </row>
    <row r="51" spans="1:86" x14ac:dyDescent="0.25">
      <c r="A51" s="72"/>
      <c r="B51" s="112"/>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4"/>
      <c r="CC51" s="115"/>
    </row>
    <row r="52" spans="1:86" x14ac:dyDescent="0.25">
      <c r="A52" s="72"/>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4"/>
      <c r="BL52" s="74"/>
      <c r="BM52" s="74"/>
      <c r="BN52" s="74"/>
      <c r="BO52" s="74"/>
      <c r="BP52" s="74"/>
      <c r="BQ52" s="74"/>
      <c r="BR52" s="74"/>
      <c r="BS52" s="74"/>
      <c r="BT52" s="74"/>
      <c r="BU52" s="74"/>
      <c r="BV52" s="74"/>
      <c r="BW52" s="74"/>
      <c r="BX52" s="74"/>
      <c r="BY52" s="74"/>
      <c r="BZ52" s="74"/>
      <c r="CA52" s="74"/>
      <c r="CB52" s="75"/>
    </row>
    <row r="53" spans="1:86" x14ac:dyDescent="0.25">
      <c r="A53" s="72"/>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4"/>
      <c r="BL53" s="74"/>
      <c r="BM53" s="74"/>
      <c r="BN53" s="74"/>
      <c r="BO53" s="74"/>
      <c r="BP53" s="74"/>
      <c r="BQ53" s="74"/>
      <c r="BR53" s="74"/>
      <c r="BS53" s="74"/>
      <c r="BT53" s="74"/>
      <c r="BU53" s="74"/>
      <c r="BV53" s="74"/>
      <c r="BW53" s="74"/>
      <c r="BX53" s="74"/>
      <c r="BY53" s="74"/>
      <c r="BZ53" s="74"/>
      <c r="CA53" s="74"/>
      <c r="CB53" s="75"/>
    </row>
    <row r="54" spans="1:86"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4"/>
      <c r="BL54" s="74"/>
      <c r="BM54" s="74"/>
      <c r="BN54" s="74"/>
      <c r="BO54" s="74"/>
      <c r="BP54" s="74"/>
      <c r="BQ54" s="74"/>
      <c r="BR54" s="74"/>
      <c r="BS54" s="74"/>
      <c r="BT54" s="74"/>
      <c r="BU54" s="74"/>
      <c r="BV54" s="74"/>
      <c r="BW54" s="74"/>
      <c r="BX54" s="74"/>
      <c r="BY54" s="74"/>
      <c r="BZ54" s="74"/>
      <c r="CA54" s="74"/>
      <c r="CB54" s="75"/>
    </row>
    <row r="55" spans="1:86" ht="14.45" customHeight="1" x14ac:dyDescent="0.25">
      <c r="AJ55" s="116"/>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row>
    <row r="56" spans="1:86" ht="15.75" hidden="1" x14ac:dyDescent="0.25">
      <c r="H56" s="3"/>
      <c r="I56" s="190" t="s">
        <v>27</v>
      </c>
      <c r="J56" s="190"/>
      <c r="K56" s="191">
        <f>+D34</f>
        <v>16925</v>
      </c>
      <c r="L56" s="191"/>
      <c r="M56" s="6" t="s">
        <v>28</v>
      </c>
      <c r="N56" s="7"/>
      <c r="O56" s="7"/>
      <c r="P56" s="7"/>
      <c r="Q56" s="7"/>
      <c r="R56" s="7"/>
      <c r="S56" s="7"/>
    </row>
    <row r="57" spans="1:86" ht="15.75" hidden="1" x14ac:dyDescent="0.25">
      <c r="H57" s="3"/>
      <c r="I57" s="69"/>
      <c r="J57" s="69"/>
      <c r="K57" s="8"/>
      <c r="L57" s="8"/>
      <c r="M57" s="7"/>
      <c r="N57" s="7"/>
      <c r="O57" s="7"/>
      <c r="P57" s="7"/>
      <c r="Q57" s="7"/>
      <c r="R57" s="7"/>
      <c r="S57" s="7"/>
    </row>
    <row r="58" spans="1:86" hidden="1" x14ac:dyDescent="0.25">
      <c r="H58" s="3"/>
      <c r="I58" s="190" t="s">
        <v>29</v>
      </c>
      <c r="J58" s="190"/>
      <c r="K58" s="192" t="str">
        <f>TRIM(L80)</f>
        <v>Dieciséis Mil Novecientos Veinticinco Pesos</v>
      </c>
      <c r="L58" s="193"/>
      <c r="M58" s="193"/>
      <c r="N58" s="193"/>
      <c r="O58" s="193"/>
      <c r="P58" s="193"/>
      <c r="Q58" s="193"/>
      <c r="R58" s="194"/>
      <c r="S58" s="7"/>
    </row>
    <row r="59" spans="1:86" hidden="1" x14ac:dyDescent="0.25">
      <c r="H59" s="3"/>
      <c r="I59" s="7"/>
      <c r="J59" s="9"/>
      <c r="K59" s="195"/>
      <c r="L59" s="196"/>
      <c r="M59" s="196"/>
      <c r="N59" s="196"/>
      <c r="O59" s="196"/>
      <c r="P59" s="196"/>
      <c r="Q59" s="196"/>
      <c r="R59" s="197"/>
      <c r="S59" s="7"/>
    </row>
    <row r="60" spans="1:86" hidden="1" x14ac:dyDescent="0.25">
      <c r="H60" s="3"/>
      <c r="I60" s="7"/>
      <c r="J60" s="7"/>
      <c r="K60" s="7"/>
      <c r="L60" s="7"/>
      <c r="M60" s="7"/>
      <c r="N60" s="7"/>
      <c r="O60" s="7"/>
      <c r="P60" s="7"/>
      <c r="Q60" s="7"/>
      <c r="R60" s="7"/>
      <c r="S60" s="7"/>
    </row>
    <row r="61" spans="1:86" ht="33.75" hidden="1" x14ac:dyDescent="0.25">
      <c r="H61" s="3"/>
      <c r="I61" s="10">
        <v>1</v>
      </c>
      <c r="J61" s="11" t="s">
        <v>30</v>
      </c>
      <c r="K61" s="11" t="s">
        <v>31</v>
      </c>
      <c r="L61" s="12"/>
      <c r="M61" s="13">
        <f>INT((K56-(INT(K56/1000000000000000)*1000000000000000))/1000000000000)</f>
        <v>0</v>
      </c>
      <c r="N61" s="14" t="s">
        <v>32</v>
      </c>
      <c r="O61" s="15">
        <f>INT(M61/100)*100</f>
        <v>0</v>
      </c>
      <c r="P61" s="14" t="str">
        <f>IF(AND(O61=100,O62=0,O63=0),IF(O61=0," ",LOOKUP(O61,I60:K105,J60:J105)),IF(O61=0," ",LOOKUP(O61,I60:K105,K60:K105)))</f>
        <v xml:space="preserve"> </v>
      </c>
      <c r="Q61" s="16"/>
      <c r="R61" s="198" t="s">
        <v>33</v>
      </c>
      <c r="S61" s="12"/>
    </row>
    <row r="62" spans="1:86" ht="33.75" hidden="1" x14ac:dyDescent="0.25">
      <c r="H62" s="3"/>
      <c r="I62" s="10">
        <v>2</v>
      </c>
      <c r="J62" s="11" t="s">
        <v>34</v>
      </c>
      <c r="K62" s="11" t="s">
        <v>34</v>
      </c>
      <c r="L62" s="12"/>
      <c r="M62" s="13">
        <f>+M61-O61</f>
        <v>0</v>
      </c>
      <c r="N62" s="14" t="s">
        <v>35</v>
      </c>
      <c r="O62" s="15">
        <f>INT(M62/10)*10</f>
        <v>0</v>
      </c>
      <c r="P62" s="14" t="str">
        <f>IF(OR(O62=10,O62=20),LOOKUP(M62,I60:K105,K60:K105),IF(AND(O62=100,O63=0,O64=0),IF(O62=0," ",LOOKUP(O62,I60:K105,J60:J105)),IF(O62=0," ",LOOKUP(O62,I60:K105,K60:K105))))</f>
        <v xml:space="preserve"> </v>
      </c>
      <c r="Q62" s="14" t="str">
        <f>IF(O63=0," ",IF(AND(O62&gt;20,O62&lt;=90),"y"," "))</f>
        <v xml:space="preserve"> </v>
      </c>
      <c r="R62" s="198"/>
      <c r="S62" s="12"/>
    </row>
    <row r="63" spans="1:86" ht="45" hidden="1" x14ac:dyDescent="0.25">
      <c r="H63" s="3"/>
      <c r="I63" s="10">
        <v>3</v>
      </c>
      <c r="J63" s="11" t="s">
        <v>36</v>
      </c>
      <c r="K63" s="11" t="s">
        <v>36</v>
      </c>
      <c r="L63" s="12"/>
      <c r="M63" s="13">
        <f>+M62-O62</f>
        <v>0</v>
      </c>
      <c r="N63" s="14" t="s">
        <v>37</v>
      </c>
      <c r="O63" s="13">
        <f>INT(M63)</f>
        <v>0</v>
      </c>
      <c r="P63" s="14" t="str">
        <f>IF(OR(O62=10,O62=20)," ",IF(AND(O63=100,O64=0,O65=0),IF(O63=0," ",LOOKUP(O63,I60:K105,J60:J105)),IF(O63=0," ",LOOKUP(O63,I60:K105,J60:J105))))</f>
        <v xml:space="preserve"> </v>
      </c>
      <c r="Q63" s="14" t="str">
        <f>IF(AND(O61=0,O62=0,O63=1),"Billón",IF(SUM(O61:O63)=0," ","Billones"))</f>
        <v xml:space="preserve"> </v>
      </c>
      <c r="R63" s="198"/>
      <c r="S63" s="12"/>
    </row>
    <row r="64" spans="1:86" ht="67.5" hidden="1" x14ac:dyDescent="0.25">
      <c r="H64" s="3"/>
      <c r="I64" s="10">
        <v>4</v>
      </c>
      <c r="J64" s="11" t="s">
        <v>38</v>
      </c>
      <c r="K64" s="11" t="s">
        <v>38</v>
      </c>
      <c r="L64" s="12"/>
      <c r="M64" s="17">
        <f>INT((K56-(INT(K56/1000000000000)*1000000000000))/1000000000)</f>
        <v>0</v>
      </c>
      <c r="N64" s="18" t="s">
        <v>32</v>
      </c>
      <c r="O64" s="19">
        <f>INT(M64/100)*100</f>
        <v>0</v>
      </c>
      <c r="P64" s="18" t="str">
        <f>IF(AND(O64=100,O65=0,O66=0),IF(O64=0," ",LOOKUP(O64,I60:K105,J60:J105)),IF(O64=0," ",LOOKUP(O64,I60:K105,K60:K105)))</f>
        <v xml:space="preserve"> </v>
      </c>
      <c r="Q64" s="20"/>
      <c r="R64" s="199" t="s">
        <v>39</v>
      </c>
      <c r="S64" s="12"/>
    </row>
    <row r="65" spans="8:19" ht="56.25" hidden="1" x14ac:dyDescent="0.25">
      <c r="H65" s="3"/>
      <c r="I65" s="10">
        <v>5</v>
      </c>
      <c r="J65" s="11" t="s">
        <v>40</v>
      </c>
      <c r="K65" s="11" t="s">
        <v>40</v>
      </c>
      <c r="L65" s="12"/>
      <c r="M65" s="17">
        <f>+M64-O64</f>
        <v>0</v>
      </c>
      <c r="N65" s="18" t="s">
        <v>35</v>
      </c>
      <c r="O65" s="19">
        <f>INT(M65/10)*10</f>
        <v>0</v>
      </c>
      <c r="P65" s="18" t="str">
        <f>IF(OR(O65=10,O65=20),LOOKUP(M65,I60:K105,K60:K105),IF(AND(O65=100,O66=0,O67=0),IF(O65=0," ",LOOKUP(O65,I60:K105,J60:J105)),IF(O65=0," ",LOOKUP(O65,I60:K105,K60:K105))))</f>
        <v xml:space="preserve"> </v>
      </c>
      <c r="Q65" s="18" t="str">
        <f>IF(O66=0," ",IF(AND(O65&gt;20,O65&lt;=90),"y"," "))</f>
        <v xml:space="preserve"> </v>
      </c>
      <c r="R65" s="199"/>
      <c r="S65" s="12"/>
    </row>
    <row r="66" spans="8:19" ht="45" hidden="1" x14ac:dyDescent="0.25">
      <c r="H66" s="3"/>
      <c r="I66" s="10">
        <v>6</v>
      </c>
      <c r="J66" s="11" t="s">
        <v>41</v>
      </c>
      <c r="K66" s="11" t="s">
        <v>41</v>
      </c>
      <c r="L66" s="12"/>
      <c r="M66" s="17">
        <f>+M65-O65</f>
        <v>0</v>
      </c>
      <c r="N66" s="18" t="s">
        <v>37</v>
      </c>
      <c r="O66" s="17">
        <f>INT(M66)</f>
        <v>0</v>
      </c>
      <c r="P66" s="18" t="str">
        <f>IF(AND(O64=0,O65=0,O66=1)," ",IF(AND(O61=0,O62=0,O63=0,O64=0,O65=0,O66=1)," ",IF(OR(O65=10,O65=20)," ",IF(AND(O66=100,O67=0,O68=0),IF(O66=0," ",LOOKUP(O66,I60:K105,J60:J105)),IF(O66=0," ",LOOKUP(O66,I60:K105,J60:J105))))))</f>
        <v xml:space="preserve"> </v>
      </c>
      <c r="Q66" s="18" t="str">
        <f>IF(AND(O64=0,O65=0,O66=1),"Mil",IF(SUM(O64:O66)=0," ","Mil"))</f>
        <v xml:space="preserve"> </v>
      </c>
      <c r="R66" s="199"/>
      <c r="S66" s="12"/>
    </row>
    <row r="67" spans="8:19" ht="56.25" hidden="1" x14ac:dyDescent="0.25">
      <c r="H67" s="3"/>
      <c r="I67" s="10">
        <v>7</v>
      </c>
      <c r="J67" s="11" t="s">
        <v>42</v>
      </c>
      <c r="K67" s="11" t="s">
        <v>42</v>
      </c>
      <c r="L67" s="12"/>
      <c r="M67" s="21">
        <f>INT((K56-(INT(K56/1000000000)*1000000000))/1000000)</f>
        <v>0</v>
      </c>
      <c r="N67" s="22" t="s">
        <v>32</v>
      </c>
      <c r="O67" s="23">
        <f>INT(M67/100)*100</f>
        <v>0</v>
      </c>
      <c r="P67" s="22" t="str">
        <f>IF(AND(O67=100,O68=0,O69=0),IF(O67=0," ",LOOKUP(O67,I60:K105,J60:J105)),IF(O67=0," ",LOOKUP(O67,I60:K105,K60:K105)))</f>
        <v xml:space="preserve"> </v>
      </c>
      <c r="Q67" s="24"/>
      <c r="R67" s="183" t="s">
        <v>43</v>
      </c>
      <c r="S67" s="12"/>
    </row>
    <row r="68" spans="8:19" ht="45" hidden="1" x14ac:dyDescent="0.25">
      <c r="H68" s="3"/>
      <c r="I68" s="10">
        <v>8</v>
      </c>
      <c r="J68" s="11" t="s">
        <v>44</v>
      </c>
      <c r="K68" s="11" t="s">
        <v>44</v>
      </c>
      <c r="L68" s="12"/>
      <c r="M68" s="21">
        <f>+M67-O67</f>
        <v>0</v>
      </c>
      <c r="N68" s="22" t="s">
        <v>35</v>
      </c>
      <c r="O68" s="23">
        <f>INT(M68/10)*10</f>
        <v>0</v>
      </c>
      <c r="P68" s="22" t="str">
        <f>IF(OR(O68=10,O68=20),LOOKUP(M68,I60:K105,K60:K105),IF(AND(O68=100,O69=0,O73=0),IF(O68=0," ",LOOKUP(O68,I60:K105,J60:J105)),IF(O68=0," ",LOOKUP(O68,I60:K105,K60:K105))))</f>
        <v xml:space="preserve"> </v>
      </c>
      <c r="Q68" s="22" t="str">
        <f>IF(O69=0," ",IF(AND(O68&gt;20,O68&lt;=90),"y"," "))</f>
        <v xml:space="preserve"> </v>
      </c>
      <c r="R68" s="183"/>
      <c r="S68" s="12"/>
    </row>
    <row r="69" spans="8:19" ht="56.25" hidden="1" x14ac:dyDescent="0.25">
      <c r="H69" s="3"/>
      <c r="I69" s="10">
        <v>9</v>
      </c>
      <c r="J69" s="11" t="s">
        <v>45</v>
      </c>
      <c r="K69" s="11" t="s">
        <v>45</v>
      </c>
      <c r="L69" s="12"/>
      <c r="M69" s="21">
        <f>+M68-O68</f>
        <v>0</v>
      </c>
      <c r="N69" s="22" t="s">
        <v>37</v>
      </c>
      <c r="O69" s="21">
        <f>INT(M69)</f>
        <v>0</v>
      </c>
      <c r="P69" s="22" t="str">
        <f>IF(AND(O67=0,O68=0,O69=1),"Un",IF(AND(O64=0,O65=0,O66=0,O67=0,O68=0,O69=1)," ",IF(OR(O68=10,O68=20)," ",IF(AND(O69=100,O73=0,O80=0),IF(O69=0," ",LOOKUP(O69,I60:K105,J60:J105)),IF(O69=0," ",LOOKUP(O69,I60:K105,J60:J105))))))</f>
        <v xml:space="preserve"> </v>
      </c>
      <c r="Q69" s="22" t="str">
        <f>IF(AND(OR(O64&gt;0,O65&gt;0,O66&gt;0),O67=0,O68=0,O69=0),"Millones",IF(AND(O64=0,O65=0,O66=0,O67=0,O68=0,O69=1),"Millón",IF(SUM(O67:O69)=0," ","Millones")))</f>
        <v xml:space="preserve"> </v>
      </c>
      <c r="R69" s="183"/>
      <c r="S69" s="12"/>
    </row>
    <row r="70" spans="8:19" ht="45" hidden="1" x14ac:dyDescent="0.25">
      <c r="H70" s="3"/>
      <c r="I70" s="10">
        <v>10</v>
      </c>
      <c r="J70" s="11" t="s">
        <v>46</v>
      </c>
      <c r="K70" s="11" t="s">
        <v>46</v>
      </c>
      <c r="L70" s="12"/>
      <c r="M70" s="25">
        <f>INT((K56-(INT(K56/1000000)*1000000))/1000)</f>
        <v>16</v>
      </c>
      <c r="N70" s="26" t="s">
        <v>32</v>
      </c>
      <c r="O70" s="27">
        <f>INT(M70/100)*100</f>
        <v>0</v>
      </c>
      <c r="P70" s="26" t="str">
        <f>IF(AND(O70=100,O71=0,O72=0),IF(O70=0," ",LOOKUP(O70,I60:K105,J60:J105)),IF(O70=0," ",LOOKUP(O70,I60:K105,K60:K105)))</f>
        <v xml:space="preserve"> </v>
      </c>
      <c r="Q70" s="28"/>
      <c r="R70" s="184" t="s">
        <v>47</v>
      </c>
      <c r="S70" s="12"/>
    </row>
    <row r="71" spans="8:19" ht="45" hidden="1" x14ac:dyDescent="0.25">
      <c r="H71" s="3"/>
      <c r="I71" s="10">
        <v>11</v>
      </c>
      <c r="J71" s="11" t="s">
        <v>48</v>
      </c>
      <c r="K71" s="11" t="s">
        <v>48</v>
      </c>
      <c r="L71" s="12"/>
      <c r="M71" s="25">
        <f>+M70-O70</f>
        <v>16</v>
      </c>
      <c r="N71" s="26" t="s">
        <v>35</v>
      </c>
      <c r="O71" s="27">
        <f>INT(M71/10)*10</f>
        <v>10</v>
      </c>
      <c r="P71" s="26" t="str">
        <f>IF(OR(O71=10,O71=20),LOOKUP(M71,I60:K105,K60:K105),IF(AND(O71=100,O72=0,N78=0),IF(O71=0," ",LOOKUP(O71,I60:K105,J60:J105)),IF(O71=0," ",LOOKUP(O71,I60:K105,K60:K105))))</f>
        <v>Dieciséis</v>
      </c>
      <c r="Q71" s="26" t="str">
        <f>IF(O72=0," ",IF(AND(O71&gt;20,O71&lt;=90),"y"," "))</f>
        <v xml:space="preserve"> </v>
      </c>
      <c r="R71" s="184"/>
      <c r="S71" s="12"/>
    </row>
    <row r="72" spans="8:19" ht="45" hidden="1" x14ac:dyDescent="0.25">
      <c r="H72" s="3"/>
      <c r="I72" s="10">
        <v>12</v>
      </c>
      <c r="J72" s="11" t="s">
        <v>49</v>
      </c>
      <c r="K72" s="11" t="s">
        <v>49</v>
      </c>
      <c r="L72" s="12"/>
      <c r="M72" s="25">
        <f>+M71-O71</f>
        <v>6</v>
      </c>
      <c r="N72" s="26" t="s">
        <v>37</v>
      </c>
      <c r="O72" s="25">
        <f>INT(M72)</f>
        <v>6</v>
      </c>
      <c r="P72" s="26" t="str">
        <f>IF(AND(O70=0,O71=0,O72=1)," ",IF(AND(O67=0,O68=0,O69=0,O70=0,O71=0,O72=1)," ",IF(OR(O71=10,O71=20)," ",IF(AND(O72=100,N78=0,N79=0),IF(O72=0," ",LOOKUP(O72,I60:K105,J60:J105)),IF(O72=0," ",LOOKUP(O72,I60:K105,J60:J105))))))</f>
        <v xml:space="preserve"> </v>
      </c>
      <c r="Q72" s="26" t="str">
        <f>IF(AND(O70=0,O71=0,O72=1),"Mil",IF(SUM(O70:O72)=0," ","Mil"))</f>
        <v>Mil</v>
      </c>
      <c r="R72" s="184"/>
      <c r="S72" s="12"/>
    </row>
    <row r="73" spans="8:19" ht="56.25" hidden="1" x14ac:dyDescent="0.25">
      <c r="H73" s="3"/>
      <c r="I73" s="10">
        <v>13</v>
      </c>
      <c r="J73" s="11" t="s">
        <v>50</v>
      </c>
      <c r="K73" s="11" t="s">
        <v>50</v>
      </c>
      <c r="L73" s="12"/>
      <c r="M73" s="29">
        <f>INT((K56-(INT(K56/1000)*1000))/1)</f>
        <v>925</v>
      </c>
      <c r="N73" s="30" t="s">
        <v>32</v>
      </c>
      <c r="O73" s="31">
        <f>INT(M73/100)*100</f>
        <v>900</v>
      </c>
      <c r="P73" s="30" t="str">
        <f>IF(AND(O73=100,O74=0,O75=0),IF(O73=0," ",LOOKUP(O73,I60:K105,J60:J105)),IF(O73=0," ",LOOKUP(O73,I60:K105,K60:K105)))</f>
        <v>Novecientos</v>
      </c>
      <c r="Q73" s="32"/>
      <c r="R73" s="185" t="s">
        <v>51</v>
      </c>
      <c r="S73" s="12"/>
    </row>
    <row r="74" spans="8:19" ht="78.75" hidden="1" x14ac:dyDescent="0.25">
      <c r="H74" s="3"/>
      <c r="I74" s="10">
        <v>14</v>
      </c>
      <c r="J74" s="11" t="s">
        <v>52</v>
      </c>
      <c r="K74" s="11" t="s">
        <v>52</v>
      </c>
      <c r="L74" s="12"/>
      <c r="M74" s="29">
        <f>+M73-O73</f>
        <v>25</v>
      </c>
      <c r="N74" s="30" t="s">
        <v>35</v>
      </c>
      <c r="O74" s="31">
        <f>INT(M74/10)*10</f>
        <v>20</v>
      </c>
      <c r="P74" s="30" t="str">
        <f>IF(OR(O74=10,O74=20),LOOKUP(M74,I60:K105,K60:K105),IF(AND(O74=100,O75=0,O85=0),IF(O74=0," ",LOOKUP(O74,I60:K105,J60:J105)),IF(O74=0," ",LOOKUP(O74,I60:K105,K60:K105))))</f>
        <v>Veinticinco</v>
      </c>
      <c r="Q74" s="30" t="str">
        <f>IF(O75=0," ",IF(AND(O74&gt;20,O74&lt;=90),"y"," "))</f>
        <v xml:space="preserve"> </v>
      </c>
      <c r="R74" s="185"/>
      <c r="S74" s="12"/>
    </row>
    <row r="75" spans="8:19" ht="67.5" hidden="1" x14ac:dyDescent="0.25">
      <c r="H75" s="3"/>
      <c r="I75" s="10">
        <v>15</v>
      </c>
      <c r="J75" s="11" t="s">
        <v>53</v>
      </c>
      <c r="K75" s="11" t="s">
        <v>53</v>
      </c>
      <c r="L75" s="12"/>
      <c r="M75" s="29">
        <f>+M74-O74</f>
        <v>5</v>
      </c>
      <c r="N75" s="30" t="s">
        <v>37</v>
      </c>
      <c r="O75" s="29">
        <f>INT(M75)</f>
        <v>5</v>
      </c>
      <c r="P75" s="30" t="str">
        <f>IF(AND(O73=0,O74=0,O75=1),"Un",IF(AND(O70=0,O71=0,O72=0,O73=0,O74=0,O75=1)," ",IF(OR(O74=10,O74=20)," ",IF(AND(O75=100,O85=0,O86=0),IF(O75=0," ",LOOKUP(O75,I60:K105,J60:J105)),IF(O75=0," ",LOOKUP(O75,I60:K105,J60:J105))))))</f>
        <v xml:space="preserve"> </v>
      </c>
      <c r="Q75" s="30"/>
      <c r="R75" s="185"/>
      <c r="S75" s="12"/>
    </row>
    <row r="76" spans="8:19" ht="101.25" hidden="1" x14ac:dyDescent="0.25">
      <c r="H76" s="3"/>
      <c r="I76" s="10">
        <v>16</v>
      </c>
      <c r="J76" s="11" t="s">
        <v>54</v>
      </c>
      <c r="K76" s="11" t="s">
        <v>54</v>
      </c>
      <c r="L76" s="12"/>
      <c r="M76" s="12"/>
      <c r="N76" s="12"/>
      <c r="O76" s="12"/>
      <c r="P76" s="12"/>
      <c r="Q76" s="12"/>
      <c r="R76" s="12"/>
      <c r="S76" s="12"/>
    </row>
    <row r="77" spans="8:19" ht="112.5" hidden="1" x14ac:dyDescent="0.25">
      <c r="H77" s="3"/>
      <c r="I77" s="10">
        <v>17</v>
      </c>
      <c r="J77" s="11" t="s">
        <v>55</v>
      </c>
      <c r="K77" s="11" t="s">
        <v>55</v>
      </c>
      <c r="L77" s="12"/>
      <c r="M77" s="12"/>
      <c r="N77" s="12"/>
      <c r="O77" s="12"/>
      <c r="P77" s="12"/>
      <c r="Q77" s="12"/>
      <c r="R77" s="12"/>
      <c r="S77" s="12"/>
    </row>
    <row r="78" spans="8:19" ht="101.25" hidden="1" x14ac:dyDescent="0.25">
      <c r="H78" s="3"/>
      <c r="I78" s="10">
        <v>18</v>
      </c>
      <c r="J78" s="11" t="s">
        <v>56</v>
      </c>
      <c r="K78" s="11" t="s">
        <v>56</v>
      </c>
      <c r="L78" s="12"/>
      <c r="M78" s="12"/>
      <c r="N78" s="33"/>
      <c r="O78" s="12"/>
      <c r="P78" s="12"/>
      <c r="Q78" s="12"/>
      <c r="R78" s="12"/>
      <c r="S78" s="12"/>
    </row>
    <row r="79" spans="8:19" ht="112.5" hidden="1" x14ac:dyDescent="0.25">
      <c r="H79" s="3"/>
      <c r="I79" s="10">
        <v>19</v>
      </c>
      <c r="J79" s="11" t="s">
        <v>57</v>
      </c>
      <c r="K79" s="11" t="s">
        <v>57</v>
      </c>
      <c r="L79" s="12"/>
      <c r="M79" s="12"/>
      <c r="N79" s="12"/>
      <c r="O79" s="12"/>
      <c r="P79" s="12"/>
      <c r="Q79" s="12"/>
      <c r="R79" s="12"/>
      <c r="S79" s="12"/>
    </row>
    <row r="80" spans="8:19" ht="67.5" hidden="1" x14ac:dyDescent="0.25">
      <c r="H80" s="3"/>
      <c r="I80" s="10">
        <v>20</v>
      </c>
      <c r="J80" s="11" t="s">
        <v>58</v>
      </c>
      <c r="K80" s="11" t="s">
        <v>58</v>
      </c>
      <c r="L80" s="186" t="str">
        <f>P61&amp;" "&amp;P62&amp;" "&amp;Q62&amp;" "&amp;" "&amp;P63&amp;" "&amp;Q63&amp;" "&amp;P64&amp;" "&amp;P65&amp;" "&amp;Q65&amp;" "&amp;" "&amp;P66&amp;" "&amp;Q66&amp;" "&amp;P67&amp;" "&amp;P68&amp;" "&amp;Q68&amp;" "&amp;P69&amp;" "&amp;Q69&amp;" "&amp;P70&amp;" "&amp;P71&amp;" "&amp;Q71&amp;" "&amp;P72&amp;" "&amp;Q72&amp;" "&amp;P73&amp;" "&amp;P74&amp;" "&amp;Q74&amp;" "&amp;P75&amp;" "&amp;P82</f>
        <v xml:space="preserve">                                  Dieciséis     Mil Novecientos Veinticinco     Pesos</v>
      </c>
      <c r="M80" s="186"/>
      <c r="N80" s="186"/>
      <c r="O80" s="186"/>
      <c r="P80" s="186"/>
      <c r="Q80" s="186"/>
      <c r="R80" s="186"/>
      <c r="S80" s="186"/>
    </row>
    <row r="81" spans="8:19" ht="101.25" hidden="1" x14ac:dyDescent="0.25">
      <c r="H81" s="3"/>
      <c r="I81" s="10">
        <v>21</v>
      </c>
      <c r="J81" s="11" t="s">
        <v>59</v>
      </c>
      <c r="K81" s="11" t="s">
        <v>60</v>
      </c>
      <c r="L81" s="186"/>
      <c r="M81" s="186"/>
      <c r="N81" s="186"/>
      <c r="O81" s="186"/>
      <c r="P81" s="186"/>
      <c r="Q81" s="186"/>
      <c r="R81" s="186"/>
      <c r="S81" s="186"/>
    </row>
    <row r="82" spans="8:19" ht="101.25" hidden="1" x14ac:dyDescent="0.25">
      <c r="H82" s="3"/>
      <c r="I82" s="10">
        <v>22</v>
      </c>
      <c r="J82" s="11" t="s">
        <v>61</v>
      </c>
      <c r="K82" s="11" t="s">
        <v>61</v>
      </c>
      <c r="L82" s="12"/>
      <c r="M82" s="12"/>
      <c r="N82" s="12"/>
      <c r="O82" s="12"/>
      <c r="P82" s="34" t="str">
        <f>IF(N83&lt;&gt;0,"Pesos",IF(K56=1,"Pesos","Pesos"))</f>
        <v>Pesos</v>
      </c>
      <c r="Q82" s="12"/>
      <c r="R82" s="12"/>
      <c r="S82" s="12"/>
    </row>
    <row r="83" spans="8:19" ht="112.5" hidden="1" x14ac:dyDescent="0.25">
      <c r="H83" s="3"/>
      <c r="I83" s="10">
        <v>23</v>
      </c>
      <c r="J83" s="11" t="s">
        <v>62</v>
      </c>
      <c r="K83" s="11" t="s">
        <v>62</v>
      </c>
      <c r="L83" s="12"/>
      <c r="M83" s="35">
        <f>K56/1000000</f>
        <v>1.6924999999999999E-2</v>
      </c>
      <c r="N83" s="36">
        <f>IF(M83=INT(M83),"De Pesos",0)</f>
        <v>0</v>
      </c>
      <c r="O83" s="12"/>
      <c r="P83" s="12"/>
      <c r="Q83" s="12"/>
      <c r="R83" s="12"/>
      <c r="S83" s="12"/>
    </row>
    <row r="84" spans="8:19" ht="135" hidden="1" x14ac:dyDescent="0.25">
      <c r="H84" s="3"/>
      <c r="I84" s="10">
        <v>24</v>
      </c>
      <c r="J84" s="11" t="s">
        <v>63</v>
      </c>
      <c r="K84" s="11" t="s">
        <v>63</v>
      </c>
      <c r="L84" s="12"/>
      <c r="M84" s="12"/>
      <c r="N84" s="12"/>
      <c r="O84" s="12"/>
      <c r="P84" s="12"/>
      <c r="Q84" s="12"/>
      <c r="R84" s="12"/>
      <c r="S84" s="12"/>
    </row>
    <row r="85" spans="8:19" ht="123.75" hidden="1" x14ac:dyDescent="0.25">
      <c r="H85" s="3"/>
      <c r="I85" s="10">
        <v>25</v>
      </c>
      <c r="J85" s="11" t="s">
        <v>64</v>
      </c>
      <c r="K85" s="11" t="s">
        <v>64</v>
      </c>
      <c r="L85" s="12"/>
      <c r="M85" s="12"/>
      <c r="N85" s="12"/>
      <c r="O85" s="12"/>
      <c r="P85" s="12"/>
      <c r="Q85" s="12"/>
      <c r="R85" s="12"/>
      <c r="S85" s="12"/>
    </row>
    <row r="86" spans="8:19" ht="112.5" hidden="1" x14ac:dyDescent="0.25">
      <c r="H86" s="3"/>
      <c r="I86" s="10">
        <v>26</v>
      </c>
      <c r="J86" s="11" t="s">
        <v>65</v>
      </c>
      <c r="K86" s="11" t="s">
        <v>65</v>
      </c>
      <c r="L86" s="12"/>
      <c r="M86" s="12"/>
      <c r="N86" s="12"/>
      <c r="O86" s="12"/>
      <c r="P86" s="12"/>
      <c r="Q86" s="12"/>
      <c r="R86" s="12"/>
      <c r="S86" s="12"/>
    </row>
    <row r="87" spans="8:19" ht="123.75" hidden="1" x14ac:dyDescent="0.25">
      <c r="H87" s="3"/>
      <c r="I87" s="10">
        <v>27</v>
      </c>
      <c r="J87" s="11" t="s">
        <v>66</v>
      </c>
      <c r="K87" s="11" t="s">
        <v>66</v>
      </c>
      <c r="L87" s="12"/>
      <c r="M87" s="12"/>
      <c r="N87" s="12"/>
      <c r="O87" s="12"/>
      <c r="P87" s="12"/>
      <c r="Q87" s="12"/>
      <c r="R87" s="12"/>
      <c r="S87" s="12"/>
    </row>
    <row r="88" spans="8:19" ht="112.5" hidden="1" x14ac:dyDescent="0.25">
      <c r="H88" s="3"/>
      <c r="I88" s="10">
        <v>28</v>
      </c>
      <c r="J88" s="11" t="s">
        <v>67</v>
      </c>
      <c r="K88" s="11" t="s">
        <v>67</v>
      </c>
      <c r="L88" s="12"/>
      <c r="M88" s="12"/>
      <c r="N88" s="12"/>
      <c r="O88" s="12"/>
      <c r="P88" s="12"/>
      <c r="Q88" s="12"/>
      <c r="R88" s="12"/>
      <c r="S88" s="12"/>
    </row>
    <row r="89" spans="8:19" ht="123.75" hidden="1" x14ac:dyDescent="0.25">
      <c r="H89" s="3"/>
      <c r="I89" s="10">
        <v>29</v>
      </c>
      <c r="J89" s="11" t="s">
        <v>68</v>
      </c>
      <c r="K89" s="11" t="s">
        <v>68</v>
      </c>
      <c r="L89" s="12"/>
      <c r="M89" s="12"/>
      <c r="N89" s="12"/>
      <c r="O89" s="12"/>
      <c r="P89" s="12"/>
      <c r="Q89" s="12"/>
      <c r="R89" s="12"/>
      <c r="S89" s="12"/>
    </row>
    <row r="90" spans="8:19" ht="78.75" hidden="1" x14ac:dyDescent="0.25">
      <c r="H90" s="3"/>
      <c r="I90" s="10">
        <v>30</v>
      </c>
      <c r="J90" s="11" t="s">
        <v>69</v>
      </c>
      <c r="K90" s="11" t="s">
        <v>69</v>
      </c>
      <c r="L90" s="12"/>
      <c r="M90" s="12"/>
      <c r="N90" s="12"/>
      <c r="O90" s="12"/>
      <c r="P90" s="12"/>
      <c r="Q90" s="12"/>
      <c r="R90" s="12"/>
      <c r="S90" s="12"/>
    </row>
    <row r="91" spans="8:19" ht="90" hidden="1" x14ac:dyDescent="0.25">
      <c r="H91" s="3"/>
      <c r="I91" s="10">
        <v>40</v>
      </c>
      <c r="J91" s="11" t="s">
        <v>70</v>
      </c>
      <c r="K91" s="11" t="s">
        <v>70</v>
      </c>
      <c r="L91" s="12"/>
      <c r="M91" s="12"/>
      <c r="N91" s="12"/>
      <c r="O91" s="12"/>
      <c r="P91" s="12"/>
      <c r="Q91" s="12"/>
      <c r="R91" s="12"/>
      <c r="S91" s="12"/>
    </row>
    <row r="92" spans="8:19" ht="101.25" hidden="1" x14ac:dyDescent="0.25">
      <c r="H92" s="3"/>
      <c r="I92" s="10">
        <v>50</v>
      </c>
      <c r="J92" s="11" t="s">
        <v>71</v>
      </c>
      <c r="K92" s="11" t="s">
        <v>71</v>
      </c>
      <c r="L92" s="12"/>
      <c r="M92" s="12"/>
      <c r="N92" s="12"/>
      <c r="O92" s="12"/>
      <c r="P92" s="12"/>
      <c r="Q92" s="12"/>
      <c r="R92" s="12"/>
      <c r="S92" s="12"/>
    </row>
    <row r="93" spans="8:19" ht="78.75" hidden="1" x14ac:dyDescent="0.25">
      <c r="H93" s="3"/>
      <c r="I93" s="10">
        <v>60</v>
      </c>
      <c r="J93" s="11" t="s">
        <v>72</v>
      </c>
      <c r="K93" s="11" t="s">
        <v>72</v>
      </c>
      <c r="L93" s="12"/>
      <c r="M93" s="12"/>
      <c r="N93" s="12"/>
      <c r="O93" s="12"/>
      <c r="P93" s="12"/>
      <c r="Q93" s="12"/>
      <c r="R93" s="12"/>
      <c r="S93" s="12"/>
    </row>
    <row r="94" spans="8:19" ht="78.75" hidden="1" x14ac:dyDescent="0.25">
      <c r="H94" s="3"/>
      <c r="I94" s="10">
        <v>70</v>
      </c>
      <c r="J94" s="11" t="s">
        <v>73</v>
      </c>
      <c r="K94" s="11" t="s">
        <v>73</v>
      </c>
      <c r="L94" s="12"/>
      <c r="M94" s="12"/>
      <c r="N94" s="12"/>
      <c r="O94" s="12"/>
      <c r="P94" s="12"/>
      <c r="Q94" s="12"/>
      <c r="R94" s="12"/>
      <c r="S94" s="12"/>
    </row>
    <row r="95" spans="8:19" ht="78.75" hidden="1" x14ac:dyDescent="0.25">
      <c r="H95" s="3"/>
      <c r="I95" s="10">
        <v>80</v>
      </c>
      <c r="J95" s="11" t="s">
        <v>74</v>
      </c>
      <c r="K95" s="11" t="s">
        <v>74</v>
      </c>
      <c r="L95" s="12"/>
      <c r="M95" s="12"/>
      <c r="N95" s="12"/>
      <c r="O95" s="12"/>
      <c r="P95" s="12"/>
      <c r="Q95" s="12"/>
      <c r="R95" s="12"/>
      <c r="S95" s="12"/>
    </row>
    <row r="96" spans="8:19" ht="78.75" hidden="1" x14ac:dyDescent="0.25">
      <c r="H96" s="3"/>
      <c r="I96" s="10">
        <v>90</v>
      </c>
      <c r="J96" s="11" t="s">
        <v>75</v>
      </c>
      <c r="K96" s="11" t="s">
        <v>75</v>
      </c>
      <c r="L96" s="12"/>
      <c r="M96" s="12"/>
      <c r="N96" s="12"/>
      <c r="O96" s="12"/>
      <c r="P96" s="12"/>
      <c r="Q96" s="12"/>
      <c r="R96" s="12"/>
      <c r="S96" s="12"/>
    </row>
    <row r="97" spans="8:19" ht="67.5" hidden="1" x14ac:dyDescent="0.25">
      <c r="H97" s="3"/>
      <c r="I97" s="10">
        <v>100</v>
      </c>
      <c r="J97" s="11" t="s">
        <v>76</v>
      </c>
      <c r="K97" s="11" t="s">
        <v>77</v>
      </c>
      <c r="L97" s="12"/>
      <c r="M97" s="12"/>
      <c r="N97" s="12"/>
      <c r="O97" s="12"/>
      <c r="P97" s="12"/>
      <c r="Q97" s="12"/>
      <c r="R97" s="12"/>
      <c r="S97" s="12"/>
    </row>
    <row r="98" spans="8:19" ht="112.5" hidden="1" x14ac:dyDescent="0.25">
      <c r="H98" s="3"/>
      <c r="I98" s="10">
        <v>200</v>
      </c>
      <c r="J98" s="11" t="s">
        <v>78</v>
      </c>
      <c r="K98" s="11" t="s">
        <v>78</v>
      </c>
      <c r="L98" s="12"/>
      <c r="M98" s="12"/>
      <c r="N98" s="12"/>
      <c r="O98" s="12"/>
      <c r="P98" s="12"/>
      <c r="Q98" s="12"/>
      <c r="R98" s="12"/>
      <c r="S98" s="12"/>
    </row>
    <row r="99" spans="8:19" ht="123.75" hidden="1" x14ac:dyDescent="0.25">
      <c r="H99" s="3"/>
      <c r="I99" s="10">
        <v>300</v>
      </c>
      <c r="J99" s="11" t="s">
        <v>79</v>
      </c>
      <c r="K99" s="11" t="s">
        <v>79</v>
      </c>
      <c r="L99" s="12"/>
      <c r="M99" s="12"/>
      <c r="N99" s="12"/>
      <c r="O99" s="12"/>
      <c r="P99" s="12"/>
      <c r="Q99" s="12"/>
      <c r="R99" s="12"/>
      <c r="S99" s="12"/>
    </row>
    <row r="100" spans="8:19" ht="146.25" hidden="1" x14ac:dyDescent="0.25">
      <c r="H100" s="3"/>
      <c r="I100" s="10">
        <v>400</v>
      </c>
      <c r="J100" s="11" t="s">
        <v>80</v>
      </c>
      <c r="K100" s="11" t="s">
        <v>80</v>
      </c>
      <c r="L100" s="12"/>
      <c r="M100" s="12"/>
      <c r="N100" s="12"/>
      <c r="O100" s="12"/>
      <c r="P100" s="12"/>
      <c r="Q100" s="12"/>
      <c r="R100" s="12"/>
      <c r="S100" s="12"/>
    </row>
    <row r="101" spans="8:19" ht="112.5" hidden="1" x14ac:dyDescent="0.25">
      <c r="H101" s="3"/>
      <c r="I101" s="10">
        <v>500</v>
      </c>
      <c r="J101" s="11" t="s">
        <v>81</v>
      </c>
      <c r="K101" s="11" t="s">
        <v>81</v>
      </c>
      <c r="L101" s="12"/>
      <c r="M101" s="12"/>
      <c r="N101" s="12"/>
      <c r="O101" s="12"/>
      <c r="P101" s="12"/>
      <c r="Q101" s="12"/>
      <c r="R101" s="12"/>
      <c r="S101" s="12"/>
    </row>
    <row r="102" spans="8:19" ht="123.75" hidden="1" x14ac:dyDescent="0.25">
      <c r="H102" s="3"/>
      <c r="I102" s="10">
        <v>600</v>
      </c>
      <c r="J102" s="11" t="s">
        <v>82</v>
      </c>
      <c r="K102" s="11" t="s">
        <v>82</v>
      </c>
      <c r="L102" s="12"/>
      <c r="M102" s="12"/>
      <c r="N102" s="12"/>
      <c r="O102" s="12"/>
      <c r="P102" s="12"/>
      <c r="Q102" s="12"/>
      <c r="R102" s="12"/>
      <c r="S102" s="12"/>
    </row>
    <row r="103" spans="8:19" ht="123.75" hidden="1" x14ac:dyDescent="0.25">
      <c r="H103" s="3"/>
      <c r="I103" s="10">
        <v>700</v>
      </c>
      <c r="J103" s="11" t="s">
        <v>83</v>
      </c>
      <c r="K103" s="11" t="s">
        <v>83</v>
      </c>
      <c r="L103" s="12"/>
      <c r="M103" s="12"/>
      <c r="N103" s="12"/>
      <c r="O103" s="12"/>
      <c r="P103" s="12"/>
      <c r="Q103" s="12"/>
      <c r="R103" s="12"/>
      <c r="S103" s="12"/>
    </row>
    <row r="104" spans="8:19" ht="123.75" hidden="1" x14ac:dyDescent="0.25">
      <c r="H104" s="3"/>
      <c r="I104" s="10">
        <v>800</v>
      </c>
      <c r="J104" s="11" t="s">
        <v>84</v>
      </c>
      <c r="K104" s="11" t="s">
        <v>84</v>
      </c>
      <c r="L104" s="12"/>
      <c r="M104" s="12"/>
      <c r="N104" s="12"/>
      <c r="O104" s="12"/>
      <c r="P104" s="12"/>
      <c r="Q104" s="12"/>
      <c r="R104" s="12"/>
      <c r="S104" s="12"/>
    </row>
    <row r="105" spans="8:19" ht="123.75" hidden="1" x14ac:dyDescent="0.25">
      <c r="H105" s="3"/>
      <c r="I105" s="10">
        <v>900</v>
      </c>
      <c r="J105" s="11" t="s">
        <v>85</v>
      </c>
      <c r="K105" s="11" t="s">
        <v>85</v>
      </c>
      <c r="L105" s="12"/>
      <c r="M105" s="12"/>
      <c r="N105" s="12"/>
      <c r="O105" s="12"/>
      <c r="P105" s="12"/>
      <c r="Q105" s="12"/>
      <c r="R105" s="12"/>
      <c r="S105" s="12"/>
    </row>
    <row r="106" spans="8:19" hidden="1" x14ac:dyDescent="0.25">
      <c r="H106" s="3"/>
      <c r="I106" s="37"/>
      <c r="J106" s="38"/>
      <c r="K106" s="38"/>
      <c r="L106" s="12"/>
      <c r="M106" s="12"/>
      <c r="N106" s="12"/>
      <c r="O106" s="12"/>
      <c r="P106" s="12"/>
      <c r="Q106" s="12"/>
      <c r="R106" s="12"/>
      <c r="S106" s="12"/>
    </row>
    <row r="107" spans="8:19" hidden="1" x14ac:dyDescent="0.25">
      <c r="H107" s="3"/>
      <c r="I107" s="3"/>
      <c r="J107" s="3"/>
      <c r="K107" s="3"/>
      <c r="L107" s="3"/>
      <c r="M107" s="3"/>
      <c r="N107" s="3"/>
      <c r="O107" s="3"/>
      <c r="P107" s="3"/>
      <c r="Q107" s="3"/>
      <c r="R107" s="2"/>
      <c r="S107" s="3"/>
    </row>
    <row r="108" spans="8:19" hidden="1" x14ac:dyDescent="0.25">
      <c r="H108" s="3"/>
      <c r="I108" s="3"/>
      <c r="J108" s="3"/>
      <c r="K108" s="3"/>
      <c r="L108" s="3"/>
      <c r="M108" s="3"/>
      <c r="N108" s="3"/>
      <c r="O108" s="3"/>
      <c r="P108" s="3"/>
      <c r="Q108" s="3"/>
      <c r="R108" s="2"/>
      <c r="S108" s="3"/>
    </row>
    <row r="109" spans="8:19" hidden="1" x14ac:dyDescent="0.25">
      <c r="H109" s="3"/>
      <c r="I109" s="3"/>
      <c r="J109" s="3"/>
      <c r="K109" s="3"/>
      <c r="L109" s="3"/>
      <c r="M109" s="3"/>
      <c r="N109" s="3"/>
      <c r="O109" s="3"/>
      <c r="P109" s="3"/>
      <c r="Q109" s="3"/>
      <c r="R109" s="2"/>
      <c r="S109" s="3"/>
    </row>
    <row r="110" spans="8:19" hidden="1" x14ac:dyDescent="0.25">
      <c r="H110" s="3"/>
      <c r="I110" s="3"/>
      <c r="J110" s="3"/>
      <c r="K110" s="3"/>
      <c r="L110" s="3"/>
      <c r="M110" s="3"/>
      <c r="N110" s="3"/>
      <c r="O110" s="3"/>
      <c r="P110" s="3"/>
      <c r="Q110" s="3"/>
      <c r="R110" s="2"/>
      <c r="S110" s="3"/>
    </row>
    <row r="111" spans="8:19" hidden="1" x14ac:dyDescent="0.25">
      <c r="H111" s="3"/>
      <c r="I111" s="3"/>
      <c r="J111" s="3"/>
      <c r="K111" s="3"/>
      <c r="L111" s="3"/>
      <c r="M111" s="3"/>
      <c r="N111" s="3"/>
      <c r="O111" s="3"/>
      <c r="P111" s="3"/>
      <c r="Q111" s="3"/>
      <c r="R111" s="2"/>
      <c r="S111" s="3"/>
    </row>
    <row r="112" spans="8:19" hidden="1" x14ac:dyDescent="0.25">
      <c r="H112" s="3"/>
      <c r="I112" s="3"/>
      <c r="J112" s="3"/>
      <c r="K112" s="3"/>
      <c r="L112" s="3"/>
      <c r="M112" s="3"/>
      <c r="N112" s="3"/>
      <c r="O112" s="3"/>
      <c r="P112" s="3"/>
      <c r="Q112" s="3"/>
      <c r="R112" s="2"/>
      <c r="S112" s="3"/>
    </row>
    <row r="113" spans="8:19" hidden="1" x14ac:dyDescent="0.25">
      <c r="H113" s="3"/>
      <c r="I113" s="3"/>
      <c r="J113" s="3"/>
      <c r="K113" s="3"/>
      <c r="L113" s="3"/>
      <c r="M113" s="3"/>
      <c r="N113" s="3"/>
      <c r="O113" s="3"/>
      <c r="P113" s="3"/>
      <c r="Q113" s="3"/>
      <c r="R113" s="2"/>
      <c r="S113" s="3"/>
    </row>
    <row r="114" spans="8:19" hidden="1" x14ac:dyDescent="0.25">
      <c r="H114" s="3"/>
      <c r="I114" s="3"/>
      <c r="J114" s="3"/>
      <c r="K114" s="3"/>
      <c r="L114" s="3"/>
      <c r="M114" s="3"/>
      <c r="N114" s="3"/>
      <c r="O114" s="3"/>
      <c r="P114" s="3"/>
      <c r="Q114" s="3"/>
      <c r="R114" s="2"/>
      <c r="S114" s="3"/>
    </row>
    <row r="115" spans="8:19" hidden="1" x14ac:dyDescent="0.25">
      <c r="H115" s="3"/>
      <c r="I115" s="3"/>
      <c r="J115" s="3"/>
      <c r="K115" s="3"/>
      <c r="L115" s="3"/>
      <c r="M115" s="3"/>
      <c r="N115" s="3"/>
      <c r="O115" s="3"/>
      <c r="P115" s="3"/>
      <c r="Q115" s="3"/>
      <c r="R115" s="2"/>
      <c r="S115" s="3"/>
    </row>
    <row r="116" spans="8:19" hidden="1" x14ac:dyDescent="0.25">
      <c r="H116" s="3"/>
      <c r="I116" s="3"/>
      <c r="J116" s="3"/>
      <c r="K116" s="3"/>
      <c r="L116" s="3"/>
      <c r="M116" s="3"/>
      <c r="N116" s="3"/>
      <c r="O116" s="3"/>
      <c r="P116" s="3"/>
      <c r="Q116" s="3"/>
      <c r="R116" s="2"/>
      <c r="S116" s="3"/>
    </row>
    <row r="117" spans="8:19" hidden="1" x14ac:dyDescent="0.25">
      <c r="H117" s="3"/>
      <c r="I117" s="3"/>
      <c r="J117" s="3"/>
      <c r="K117" s="3"/>
      <c r="L117" s="3"/>
      <c r="M117" s="3"/>
      <c r="N117" s="3"/>
      <c r="O117" s="3"/>
      <c r="P117" s="3"/>
      <c r="Q117" s="3"/>
      <c r="R117" s="2"/>
      <c r="S117" s="3"/>
    </row>
    <row r="118" spans="8:19" hidden="1" x14ac:dyDescent="0.25">
      <c r="H118" s="3"/>
      <c r="I118" s="3"/>
      <c r="J118" s="3"/>
      <c r="K118" s="3"/>
      <c r="L118" s="3"/>
      <c r="M118" s="3"/>
      <c r="N118" s="3"/>
      <c r="O118" s="3"/>
      <c r="P118" s="3"/>
      <c r="Q118" s="3"/>
      <c r="R118" s="2"/>
      <c r="S118" s="3"/>
    </row>
    <row r="119" spans="8:19" hidden="1" x14ac:dyDescent="0.25">
      <c r="H119" s="3"/>
      <c r="I119" s="3"/>
      <c r="J119" s="3"/>
      <c r="K119" s="3"/>
      <c r="L119" s="3"/>
      <c r="M119" s="3"/>
      <c r="N119" s="3"/>
      <c r="O119" s="3"/>
      <c r="P119" s="3"/>
      <c r="Q119" s="3"/>
      <c r="R119" s="2"/>
      <c r="S119" s="3"/>
    </row>
    <row r="120" spans="8:19" hidden="1" x14ac:dyDescent="0.25">
      <c r="H120" s="3"/>
      <c r="I120" s="3"/>
      <c r="J120" s="3"/>
      <c r="K120" s="3"/>
      <c r="L120" s="3"/>
      <c r="M120" s="3"/>
      <c r="N120" s="3"/>
      <c r="O120" s="3"/>
      <c r="P120" s="3"/>
      <c r="Q120" s="3"/>
      <c r="R120" s="2"/>
      <c r="S120" s="3"/>
    </row>
    <row r="121" spans="8:19" hidden="1" x14ac:dyDescent="0.25">
      <c r="H121" s="3"/>
      <c r="I121" s="3"/>
      <c r="J121" s="3"/>
      <c r="K121" s="3"/>
      <c r="L121" s="3"/>
      <c r="M121" s="3"/>
      <c r="N121" s="3"/>
      <c r="O121" s="3"/>
      <c r="P121" s="3"/>
      <c r="Q121" s="3"/>
      <c r="R121" s="2"/>
      <c r="S121" s="3"/>
    </row>
    <row r="122" spans="8:19" hidden="1" x14ac:dyDescent="0.25">
      <c r="H122" s="3"/>
      <c r="I122" s="3"/>
      <c r="J122" s="3"/>
      <c r="K122" s="3"/>
      <c r="L122" s="3"/>
      <c r="M122" s="3"/>
      <c r="N122" s="3"/>
      <c r="O122" s="3"/>
      <c r="P122" s="3"/>
      <c r="Q122" s="3"/>
      <c r="R122" s="2"/>
      <c r="S122" s="3"/>
    </row>
    <row r="123" spans="8:19" hidden="1" x14ac:dyDescent="0.25">
      <c r="H123" s="3"/>
      <c r="I123" s="3"/>
      <c r="J123" s="3"/>
      <c r="K123" s="3"/>
      <c r="L123" s="3"/>
      <c r="M123" s="3"/>
      <c r="N123" s="3"/>
      <c r="O123" s="3"/>
      <c r="P123" s="3"/>
      <c r="Q123" s="3"/>
      <c r="R123" s="2"/>
      <c r="S123" s="3"/>
    </row>
    <row r="124" spans="8:19" hidden="1" x14ac:dyDescent="0.25">
      <c r="H124" s="3"/>
      <c r="I124" s="3"/>
      <c r="J124" s="3"/>
      <c r="K124" s="3"/>
      <c r="L124" s="3"/>
      <c r="M124" s="3"/>
      <c r="N124" s="3"/>
      <c r="O124" s="3"/>
      <c r="P124" s="3"/>
      <c r="Q124" s="3"/>
      <c r="R124" s="2"/>
      <c r="S124" s="3"/>
    </row>
    <row r="125" spans="8:19" hidden="1" x14ac:dyDescent="0.25">
      <c r="H125" s="3"/>
      <c r="I125" s="3"/>
      <c r="J125" s="3"/>
      <c r="K125" s="3"/>
      <c r="L125" s="3"/>
      <c r="M125" s="3"/>
      <c r="N125" s="3"/>
      <c r="O125" s="3"/>
      <c r="P125" s="3"/>
      <c r="Q125" s="3"/>
      <c r="R125" s="2"/>
      <c r="S125" s="3"/>
    </row>
    <row r="126" spans="8:19" hidden="1" x14ac:dyDescent="0.25">
      <c r="H126" s="3"/>
      <c r="I126" s="3"/>
      <c r="J126" s="3"/>
      <c r="K126" s="3"/>
      <c r="L126" s="3"/>
      <c r="M126" s="3"/>
      <c r="N126" s="3"/>
      <c r="O126" s="3"/>
      <c r="P126" s="3"/>
      <c r="Q126" s="3"/>
      <c r="R126" s="2"/>
      <c r="S126" s="3"/>
    </row>
    <row r="127" spans="8:19" hidden="1" x14ac:dyDescent="0.25">
      <c r="H127" s="3"/>
      <c r="I127" s="3"/>
      <c r="J127" s="3"/>
      <c r="K127" s="3"/>
      <c r="L127" s="3"/>
      <c r="M127" s="3"/>
      <c r="N127" s="3"/>
      <c r="O127" s="3"/>
      <c r="P127" s="3"/>
      <c r="Q127" s="3"/>
      <c r="R127" s="2"/>
      <c r="S127" s="3"/>
    </row>
    <row r="128" spans="8:19" hidden="1" x14ac:dyDescent="0.25">
      <c r="H128" s="3"/>
      <c r="I128" s="3"/>
      <c r="J128" s="3"/>
      <c r="K128" s="3"/>
      <c r="L128" s="3"/>
      <c r="M128" s="3"/>
      <c r="N128" s="3"/>
      <c r="O128" s="3"/>
      <c r="P128" s="3"/>
      <c r="Q128" s="3"/>
      <c r="R128" s="2"/>
      <c r="S128" s="3"/>
    </row>
    <row r="129" spans="8:19" hidden="1" x14ac:dyDescent="0.25">
      <c r="H129" s="3"/>
      <c r="I129" s="3"/>
      <c r="J129" s="3"/>
      <c r="K129" s="3"/>
      <c r="L129" s="3"/>
      <c r="M129" s="3"/>
      <c r="N129" s="3"/>
      <c r="O129" s="3"/>
      <c r="P129" s="3"/>
      <c r="Q129" s="3"/>
      <c r="R129" s="2"/>
      <c r="S129" s="3"/>
    </row>
    <row r="130" spans="8:19" hidden="1" x14ac:dyDescent="0.25">
      <c r="H130" s="3"/>
      <c r="I130" s="3"/>
      <c r="J130" s="3"/>
      <c r="K130" s="3"/>
      <c r="L130" s="3"/>
      <c r="M130" s="3"/>
      <c r="N130" s="3"/>
      <c r="O130" s="3"/>
      <c r="P130" s="3"/>
      <c r="Q130" s="3"/>
      <c r="R130" s="2"/>
      <c r="S130" s="3"/>
    </row>
    <row r="131" spans="8:19" hidden="1" x14ac:dyDescent="0.25">
      <c r="H131" s="3"/>
      <c r="I131" s="3"/>
      <c r="J131" s="3"/>
      <c r="K131" s="3"/>
      <c r="L131" s="3"/>
      <c r="M131" s="3"/>
      <c r="N131" s="3"/>
      <c r="O131" s="3"/>
      <c r="P131" s="3"/>
      <c r="Q131" s="3"/>
      <c r="R131" s="2"/>
      <c r="S131" s="3"/>
    </row>
    <row r="132" spans="8:19" hidden="1" x14ac:dyDescent="0.25">
      <c r="H132" s="3"/>
      <c r="I132" s="3"/>
      <c r="J132" s="3"/>
      <c r="K132" s="3"/>
      <c r="L132" s="3"/>
      <c r="M132" s="3"/>
      <c r="N132" s="3"/>
      <c r="O132" s="3"/>
      <c r="P132" s="3"/>
      <c r="Q132" s="3"/>
      <c r="R132" s="2"/>
      <c r="S132" s="3"/>
    </row>
    <row r="133" spans="8:19" hidden="1" x14ac:dyDescent="0.25">
      <c r="H133" s="3"/>
      <c r="I133" s="3"/>
      <c r="J133" s="3"/>
      <c r="K133" s="3"/>
      <c r="L133" s="3"/>
      <c r="M133" s="3"/>
      <c r="N133" s="3"/>
      <c r="O133" s="3"/>
      <c r="P133" s="3"/>
      <c r="Q133" s="3"/>
      <c r="R133" s="2"/>
      <c r="S133" s="3"/>
    </row>
    <row r="134" spans="8:19" hidden="1" x14ac:dyDescent="0.25">
      <c r="H134" s="3"/>
      <c r="I134" s="3"/>
      <c r="J134" s="3"/>
      <c r="K134" s="3"/>
      <c r="L134" s="3"/>
      <c r="M134" s="3"/>
      <c r="N134" s="3"/>
      <c r="O134" s="3"/>
      <c r="P134" s="3"/>
      <c r="Q134" s="3"/>
      <c r="R134" s="2"/>
      <c r="S134" s="3"/>
    </row>
    <row r="135" spans="8:19" hidden="1" x14ac:dyDescent="0.25">
      <c r="H135" s="3"/>
      <c r="I135" s="3"/>
      <c r="J135" s="3"/>
      <c r="K135" s="3"/>
      <c r="L135" s="3"/>
      <c r="M135" s="3"/>
      <c r="N135" s="3"/>
      <c r="O135" s="3"/>
      <c r="P135" s="3"/>
      <c r="Q135" s="3"/>
      <c r="R135" s="2"/>
      <c r="S135" s="3"/>
    </row>
    <row r="136" spans="8:19" hidden="1" x14ac:dyDescent="0.25">
      <c r="H136" s="3"/>
      <c r="I136" s="3"/>
      <c r="J136" s="3"/>
      <c r="K136" s="3"/>
      <c r="L136" s="3"/>
      <c r="M136" s="3"/>
      <c r="N136" s="3"/>
      <c r="O136" s="3"/>
      <c r="P136" s="3"/>
      <c r="Q136" s="3"/>
      <c r="R136" s="2"/>
      <c r="S136" s="3"/>
    </row>
    <row r="137" spans="8:19" hidden="1" x14ac:dyDescent="0.25">
      <c r="H137" s="3"/>
      <c r="I137" s="3"/>
      <c r="J137" s="3"/>
      <c r="K137" s="3"/>
      <c r="L137" s="3"/>
      <c r="M137" s="3"/>
      <c r="N137" s="3"/>
      <c r="O137" s="3"/>
      <c r="P137" s="3"/>
      <c r="Q137" s="3"/>
      <c r="R137" s="2"/>
      <c r="S137" s="3"/>
    </row>
    <row r="138" spans="8:19" hidden="1" x14ac:dyDescent="0.25">
      <c r="H138" s="3"/>
      <c r="I138" s="3"/>
      <c r="J138" s="3"/>
      <c r="K138" s="3"/>
      <c r="L138" s="3"/>
      <c r="M138" s="3"/>
      <c r="N138" s="3"/>
      <c r="O138" s="3"/>
      <c r="P138" s="3"/>
      <c r="Q138" s="3"/>
      <c r="R138" s="2"/>
      <c r="S138" s="3"/>
    </row>
    <row r="139" spans="8:19" hidden="1" x14ac:dyDescent="0.25">
      <c r="H139" s="3"/>
      <c r="I139" s="3"/>
      <c r="J139" s="3"/>
      <c r="K139" s="3"/>
      <c r="L139" s="3"/>
      <c r="M139" s="3"/>
      <c r="N139" s="3"/>
      <c r="O139" s="3"/>
      <c r="P139" s="3"/>
      <c r="Q139" s="3"/>
      <c r="R139" s="2"/>
      <c r="S139" s="3"/>
    </row>
    <row r="140" spans="8:19" hidden="1" x14ac:dyDescent="0.25">
      <c r="H140" s="3"/>
      <c r="I140" s="3"/>
      <c r="J140" s="3"/>
      <c r="K140" s="3"/>
      <c r="L140" s="3"/>
      <c r="M140" s="3"/>
      <c r="N140" s="3"/>
      <c r="O140" s="3"/>
      <c r="P140" s="3"/>
      <c r="Q140" s="3"/>
      <c r="R140" s="2"/>
      <c r="S140" s="3"/>
    </row>
    <row r="141" spans="8:19" hidden="1" x14ac:dyDescent="0.25">
      <c r="H141" s="3"/>
      <c r="I141" s="3"/>
      <c r="J141" s="3"/>
      <c r="K141" s="3"/>
      <c r="L141" s="3"/>
      <c r="M141" s="3"/>
      <c r="N141" s="3"/>
      <c r="O141" s="3"/>
      <c r="P141" s="3"/>
      <c r="Q141" s="3"/>
      <c r="R141" s="2"/>
      <c r="S141" s="3"/>
    </row>
    <row r="142" spans="8:19" hidden="1" x14ac:dyDescent="0.25">
      <c r="H142" s="3"/>
      <c r="I142" s="3"/>
      <c r="J142" s="3"/>
      <c r="K142" s="3"/>
      <c r="L142" s="3"/>
      <c r="M142" s="3"/>
      <c r="N142" s="3"/>
      <c r="O142" s="3"/>
      <c r="P142" s="3"/>
      <c r="Q142" s="3"/>
      <c r="R142" s="2"/>
      <c r="S142" s="3"/>
    </row>
    <row r="143" spans="8:19" hidden="1" x14ac:dyDescent="0.25">
      <c r="H143" s="3"/>
      <c r="I143" s="3"/>
      <c r="J143" s="3"/>
      <c r="K143" s="3"/>
      <c r="L143" s="3"/>
      <c r="M143" s="3"/>
      <c r="N143" s="3"/>
      <c r="O143" s="3"/>
      <c r="P143" s="3"/>
      <c r="Q143" s="3"/>
      <c r="R143" s="2"/>
      <c r="S143" s="3"/>
    </row>
    <row r="144" spans="8:19" hidden="1" x14ac:dyDescent="0.25">
      <c r="H144" s="3"/>
      <c r="I144" s="3"/>
      <c r="J144" s="3"/>
      <c r="K144" s="3"/>
      <c r="L144" s="3"/>
      <c r="M144" s="3"/>
      <c r="N144" s="3"/>
      <c r="O144" s="3"/>
      <c r="P144" s="3"/>
      <c r="Q144" s="3"/>
      <c r="R144" s="2"/>
      <c r="S144" s="3"/>
    </row>
    <row r="145" spans="8:19" hidden="1" x14ac:dyDescent="0.25">
      <c r="H145" s="3"/>
      <c r="I145" s="3"/>
      <c r="J145" s="3"/>
      <c r="K145" s="3"/>
      <c r="L145" s="3"/>
      <c r="M145" s="3"/>
      <c r="N145" s="3"/>
      <c r="O145" s="3"/>
      <c r="P145" s="3"/>
      <c r="Q145" s="3"/>
      <c r="R145" s="2"/>
      <c r="S145" s="3"/>
    </row>
    <row r="146" spans="8:19" hidden="1" x14ac:dyDescent="0.25">
      <c r="H146" s="3"/>
      <c r="I146" s="3"/>
      <c r="J146" s="3"/>
      <c r="K146" s="3"/>
      <c r="L146" s="3"/>
      <c r="M146" s="3"/>
      <c r="N146" s="3"/>
      <c r="O146" s="3"/>
      <c r="P146" s="3"/>
      <c r="Q146" s="3"/>
      <c r="R146" s="2"/>
      <c r="S146" s="3"/>
    </row>
    <row r="147" spans="8:19" hidden="1" x14ac:dyDescent="0.25">
      <c r="H147" s="3"/>
      <c r="I147" s="3"/>
      <c r="J147" s="3"/>
      <c r="K147" s="3"/>
      <c r="L147" s="3"/>
      <c r="M147" s="3"/>
      <c r="N147" s="3"/>
      <c r="O147" s="3"/>
      <c r="P147" s="3"/>
      <c r="Q147" s="3"/>
      <c r="R147" s="2"/>
      <c r="S147" s="3"/>
    </row>
    <row r="148" spans="8:19" hidden="1" x14ac:dyDescent="0.25">
      <c r="H148" s="3"/>
      <c r="I148" s="3"/>
      <c r="J148" s="3"/>
      <c r="K148" s="3"/>
      <c r="L148" s="3"/>
      <c r="M148" s="3"/>
      <c r="N148" s="3"/>
      <c r="O148" s="3"/>
      <c r="P148" s="3"/>
      <c r="Q148" s="3"/>
      <c r="R148" s="2"/>
      <c r="S148" s="3"/>
    </row>
    <row r="149" spans="8:19" hidden="1" x14ac:dyDescent="0.25">
      <c r="H149" s="3"/>
      <c r="I149" s="3"/>
      <c r="J149" s="3"/>
      <c r="K149" s="3"/>
      <c r="L149" s="3"/>
      <c r="M149" s="3"/>
      <c r="N149" s="3"/>
      <c r="O149" s="3"/>
      <c r="P149" s="3"/>
      <c r="Q149" s="3"/>
      <c r="R149" s="2"/>
      <c r="S149" s="3"/>
    </row>
    <row r="150" spans="8:19" hidden="1" x14ac:dyDescent="0.25">
      <c r="H150" s="3"/>
      <c r="I150" s="3"/>
      <c r="J150" s="3"/>
      <c r="K150" s="3"/>
      <c r="L150" s="3"/>
      <c r="M150" s="3"/>
      <c r="N150" s="3"/>
      <c r="O150" s="3"/>
      <c r="P150" s="3"/>
      <c r="Q150" s="3"/>
      <c r="R150" s="2"/>
      <c r="S150" s="3"/>
    </row>
    <row r="151" spans="8:19" hidden="1" x14ac:dyDescent="0.25">
      <c r="H151" s="3"/>
      <c r="I151" s="3"/>
      <c r="J151" s="3"/>
      <c r="K151" s="3"/>
      <c r="L151" s="3"/>
      <c r="M151" s="3"/>
      <c r="N151" s="3"/>
      <c r="O151" s="3"/>
      <c r="P151" s="3"/>
      <c r="Q151" s="3"/>
      <c r="R151" s="2"/>
      <c r="S151" s="3"/>
    </row>
    <row r="152" spans="8:19" hidden="1" x14ac:dyDescent="0.25">
      <c r="H152" s="3"/>
      <c r="I152" s="3"/>
      <c r="J152" s="3"/>
      <c r="K152" s="3"/>
      <c r="L152" s="3"/>
      <c r="M152" s="3"/>
      <c r="N152" s="3"/>
      <c r="O152" s="3"/>
      <c r="P152" s="3"/>
      <c r="Q152" s="3"/>
      <c r="R152" s="2"/>
      <c r="S152" s="3"/>
    </row>
    <row r="153" spans="8:19" hidden="1" x14ac:dyDescent="0.25">
      <c r="H153" s="3"/>
      <c r="I153" s="3"/>
      <c r="J153" s="3"/>
      <c r="K153" s="3"/>
      <c r="L153" s="3"/>
      <c r="M153" s="3"/>
      <c r="N153" s="3"/>
      <c r="O153" s="3"/>
      <c r="P153" s="3"/>
      <c r="Q153" s="3"/>
      <c r="R153" s="2"/>
      <c r="S153" s="3"/>
    </row>
    <row r="154" spans="8:19" hidden="1" x14ac:dyDescent="0.25">
      <c r="H154" s="3"/>
      <c r="I154" s="3"/>
      <c r="J154" s="3"/>
      <c r="K154" s="3"/>
      <c r="L154" s="3"/>
      <c r="M154" s="3"/>
      <c r="N154" s="3"/>
      <c r="O154" s="3"/>
      <c r="P154" s="3"/>
      <c r="Q154" s="3"/>
      <c r="R154" s="2"/>
      <c r="S154" s="3"/>
    </row>
    <row r="155" spans="8:19" hidden="1" x14ac:dyDescent="0.25">
      <c r="H155" s="3"/>
      <c r="I155" s="3"/>
      <c r="J155" s="3"/>
      <c r="K155" s="3"/>
      <c r="L155" s="3"/>
      <c r="M155" s="3"/>
      <c r="N155" s="3"/>
      <c r="O155" s="3"/>
      <c r="P155" s="3"/>
      <c r="Q155" s="3"/>
      <c r="R155" s="2"/>
      <c r="S155" s="3"/>
    </row>
    <row r="156" spans="8:19" hidden="1" x14ac:dyDescent="0.25">
      <c r="H156" s="3"/>
      <c r="I156" s="3"/>
      <c r="J156" s="3"/>
      <c r="K156" s="3"/>
      <c r="L156" s="3"/>
      <c r="M156" s="3"/>
      <c r="N156" s="3"/>
      <c r="O156" s="3"/>
      <c r="P156" s="3"/>
      <c r="Q156" s="3"/>
      <c r="R156" s="2"/>
      <c r="S156" s="3"/>
    </row>
    <row r="157" spans="8:19" hidden="1" x14ac:dyDescent="0.25">
      <c r="H157" s="3"/>
      <c r="I157" s="3"/>
      <c r="J157" s="3"/>
      <c r="K157" s="3"/>
      <c r="L157" s="3"/>
      <c r="M157" s="3"/>
      <c r="N157" s="3"/>
      <c r="O157" s="3"/>
      <c r="P157" s="3"/>
      <c r="Q157" s="3"/>
      <c r="R157" s="2"/>
      <c r="S157" s="3"/>
    </row>
    <row r="158" spans="8:19" hidden="1" x14ac:dyDescent="0.25">
      <c r="H158" s="3"/>
      <c r="I158" s="3"/>
      <c r="J158" s="3"/>
      <c r="K158" s="3"/>
      <c r="L158" s="3"/>
      <c r="M158" s="3"/>
      <c r="N158" s="3"/>
      <c r="O158" s="3"/>
      <c r="P158" s="3"/>
      <c r="Q158" s="3"/>
      <c r="R158" s="2"/>
      <c r="S158" s="3"/>
    </row>
    <row r="159" spans="8:19" hidden="1" x14ac:dyDescent="0.25">
      <c r="H159" s="3"/>
      <c r="I159" s="3"/>
      <c r="J159" s="3"/>
      <c r="K159" s="3"/>
      <c r="L159" s="3"/>
      <c r="M159" s="3"/>
      <c r="N159" s="3"/>
      <c r="O159" s="3"/>
      <c r="P159" s="3"/>
      <c r="Q159" s="3"/>
      <c r="R159" s="2"/>
      <c r="S159" s="3"/>
    </row>
    <row r="160" spans="8:19" hidden="1" x14ac:dyDescent="0.25">
      <c r="H160" s="3"/>
      <c r="I160" s="3"/>
      <c r="J160" s="3"/>
      <c r="K160" s="3"/>
      <c r="L160" s="3"/>
      <c r="M160" s="3"/>
      <c r="N160" s="3"/>
      <c r="O160" s="3"/>
      <c r="P160" s="3"/>
      <c r="Q160" s="3"/>
      <c r="R160" s="2"/>
      <c r="S160" s="3"/>
    </row>
    <row r="161" spans="8:19" hidden="1" x14ac:dyDescent="0.25">
      <c r="H161" s="3"/>
      <c r="I161" s="3"/>
      <c r="J161" s="3"/>
      <c r="K161" s="3"/>
      <c r="L161" s="3"/>
      <c r="M161" s="3"/>
      <c r="N161" s="3"/>
      <c r="O161" s="3"/>
      <c r="P161" s="3"/>
      <c r="Q161" s="3"/>
      <c r="R161" s="2"/>
      <c r="S161" s="3"/>
    </row>
    <row r="162" spans="8:19" hidden="1" x14ac:dyDescent="0.25">
      <c r="H162" s="3"/>
      <c r="I162" s="3"/>
      <c r="J162" s="3"/>
      <c r="K162" s="3"/>
      <c r="L162" s="3"/>
      <c r="M162" s="3"/>
      <c r="N162" s="3"/>
      <c r="O162" s="3"/>
      <c r="P162" s="3"/>
      <c r="Q162" s="3"/>
      <c r="R162" s="2"/>
      <c r="S162" s="3"/>
    </row>
    <row r="163" spans="8:19" hidden="1" x14ac:dyDescent="0.25">
      <c r="H163" s="3"/>
      <c r="I163" s="3"/>
      <c r="J163" s="3"/>
      <c r="K163" s="3"/>
      <c r="L163" s="3"/>
      <c r="M163" s="3"/>
      <c r="N163" s="3"/>
      <c r="O163" s="3"/>
      <c r="P163" s="3"/>
      <c r="Q163" s="3"/>
      <c r="R163" s="2"/>
      <c r="S163" s="3"/>
    </row>
    <row r="164" spans="8:19" hidden="1" x14ac:dyDescent="0.25">
      <c r="H164" s="3"/>
      <c r="I164" s="3"/>
      <c r="J164" s="3"/>
      <c r="K164" s="3"/>
      <c r="L164" s="3"/>
      <c r="M164" s="3"/>
      <c r="N164" s="3"/>
      <c r="O164" s="3"/>
      <c r="P164" s="3"/>
      <c r="Q164" s="3"/>
      <c r="R164" s="2"/>
      <c r="S164" s="3"/>
    </row>
    <row r="165" spans="8:19" hidden="1" x14ac:dyDescent="0.25">
      <c r="H165" s="3"/>
      <c r="I165" s="3"/>
      <c r="J165" s="3"/>
      <c r="K165" s="3"/>
      <c r="L165" s="3"/>
      <c r="M165" s="3"/>
      <c r="N165" s="3"/>
      <c r="O165" s="3"/>
      <c r="P165" s="3"/>
      <c r="Q165" s="3"/>
      <c r="R165" s="2"/>
      <c r="S165" s="3"/>
    </row>
    <row r="166" spans="8:19" hidden="1" x14ac:dyDescent="0.25">
      <c r="H166" s="3"/>
      <c r="I166" s="3"/>
      <c r="J166" s="3"/>
      <c r="K166" s="3"/>
      <c r="L166" s="3"/>
      <c r="M166" s="3"/>
      <c r="N166" s="3"/>
      <c r="O166" s="3"/>
      <c r="P166" s="3"/>
      <c r="Q166" s="3"/>
      <c r="R166" s="2"/>
      <c r="S166" s="3"/>
    </row>
    <row r="167" spans="8:19" hidden="1" x14ac:dyDescent="0.25">
      <c r="H167" s="3"/>
      <c r="I167" s="3"/>
      <c r="J167" s="3"/>
      <c r="K167" s="3"/>
      <c r="L167" s="3"/>
      <c r="M167" s="3"/>
      <c r="N167" s="3"/>
      <c r="O167" s="3"/>
      <c r="P167" s="3"/>
      <c r="Q167" s="3"/>
      <c r="R167" s="2"/>
      <c r="S167" s="3"/>
    </row>
    <row r="168" spans="8:19" hidden="1" x14ac:dyDescent="0.25">
      <c r="H168" s="3"/>
      <c r="I168" s="3"/>
      <c r="J168" s="3"/>
      <c r="K168" s="3"/>
      <c r="L168" s="3"/>
      <c r="M168" s="3"/>
      <c r="N168" s="3"/>
      <c r="O168" s="3"/>
      <c r="P168" s="3"/>
      <c r="Q168" s="3"/>
      <c r="R168" s="2"/>
      <c r="S168" s="3"/>
    </row>
    <row r="169" spans="8:19" hidden="1" x14ac:dyDescent="0.25">
      <c r="H169" s="3"/>
      <c r="I169" s="3"/>
      <c r="J169" s="3"/>
      <c r="K169" s="3"/>
      <c r="L169" s="3"/>
      <c r="M169" s="3"/>
      <c r="N169" s="3"/>
      <c r="O169" s="3"/>
      <c r="P169" s="3"/>
      <c r="Q169" s="3"/>
      <c r="R169" s="2"/>
      <c r="S169" s="3"/>
    </row>
    <row r="170" spans="8:19" hidden="1" x14ac:dyDescent="0.25">
      <c r="H170" s="3"/>
      <c r="I170" s="3"/>
      <c r="J170" s="3"/>
      <c r="K170" s="3"/>
      <c r="L170" s="3"/>
      <c r="M170" s="3"/>
      <c r="N170" s="3"/>
      <c r="O170" s="3"/>
      <c r="P170" s="3"/>
      <c r="Q170" s="3"/>
      <c r="R170" s="2"/>
      <c r="S170" s="3"/>
    </row>
    <row r="171" spans="8:19" hidden="1" x14ac:dyDescent="0.25">
      <c r="H171" s="3"/>
      <c r="I171" s="3"/>
      <c r="J171" s="3"/>
      <c r="K171" s="3"/>
      <c r="L171" s="3"/>
      <c r="M171" s="3"/>
      <c r="N171" s="3"/>
      <c r="O171" s="3"/>
      <c r="P171" s="3"/>
      <c r="Q171" s="3"/>
      <c r="R171" s="2"/>
      <c r="S171" s="3"/>
    </row>
    <row r="172" spans="8:19" hidden="1" x14ac:dyDescent="0.25">
      <c r="H172" s="3"/>
      <c r="I172" s="3"/>
      <c r="J172" s="3"/>
      <c r="K172" s="3"/>
      <c r="L172" s="3"/>
      <c r="M172" s="3"/>
      <c r="N172" s="3"/>
      <c r="O172" s="3"/>
      <c r="P172" s="3"/>
      <c r="Q172" s="3"/>
      <c r="R172" s="2"/>
      <c r="S172" s="3"/>
    </row>
    <row r="173" spans="8:19" hidden="1" x14ac:dyDescent="0.25">
      <c r="H173" s="3"/>
      <c r="I173" s="3"/>
      <c r="J173" s="3"/>
      <c r="K173" s="3"/>
      <c r="L173" s="3"/>
      <c r="M173" s="3"/>
      <c r="N173" s="3"/>
      <c r="O173" s="3"/>
      <c r="P173" s="3"/>
      <c r="Q173" s="3"/>
      <c r="R173" s="2"/>
      <c r="S173" s="3"/>
    </row>
    <row r="174" spans="8:19" hidden="1" x14ac:dyDescent="0.25">
      <c r="H174" s="3"/>
      <c r="I174" s="3"/>
      <c r="J174" s="3"/>
      <c r="K174" s="3"/>
      <c r="L174" s="3"/>
      <c r="M174" s="3"/>
      <c r="N174" s="3"/>
      <c r="O174" s="3"/>
      <c r="P174" s="3"/>
      <c r="Q174" s="3"/>
      <c r="R174" s="2"/>
      <c r="S174" s="3"/>
    </row>
    <row r="175" spans="8:19" hidden="1" x14ac:dyDescent="0.25">
      <c r="H175" s="3"/>
      <c r="I175" s="3"/>
      <c r="J175" s="3"/>
      <c r="K175" s="3"/>
      <c r="L175" s="3"/>
      <c r="M175" s="3"/>
      <c r="N175" s="3"/>
      <c r="O175" s="3"/>
      <c r="P175" s="3"/>
      <c r="Q175" s="3"/>
      <c r="R175" s="2"/>
      <c r="S175" s="3"/>
    </row>
    <row r="176" spans="8:19" hidden="1" x14ac:dyDescent="0.25">
      <c r="H176" s="3"/>
      <c r="I176" s="3"/>
      <c r="J176" s="3"/>
      <c r="K176" s="3"/>
      <c r="L176" s="3"/>
      <c r="M176" s="3"/>
      <c r="N176" s="3"/>
      <c r="O176" s="3"/>
      <c r="P176" s="3"/>
      <c r="Q176" s="3"/>
      <c r="R176" s="2"/>
      <c r="S176" s="3"/>
    </row>
    <row r="177" spans="8:19" hidden="1" x14ac:dyDescent="0.25">
      <c r="H177" s="3"/>
      <c r="I177" s="3"/>
      <c r="J177" s="3"/>
      <c r="K177" s="3"/>
      <c r="L177" s="3"/>
      <c r="M177" s="3"/>
      <c r="N177" s="3"/>
      <c r="O177" s="3"/>
      <c r="P177" s="3"/>
      <c r="Q177" s="3"/>
      <c r="R177" s="2"/>
      <c r="S177" s="3"/>
    </row>
    <row r="178" spans="8:19" hidden="1" x14ac:dyDescent="0.25">
      <c r="H178" s="3"/>
      <c r="I178" s="3"/>
      <c r="J178" s="3"/>
      <c r="K178" s="3"/>
      <c r="L178" s="3"/>
      <c r="M178" s="3"/>
      <c r="N178" s="3"/>
      <c r="O178" s="3"/>
      <c r="P178" s="3"/>
      <c r="Q178" s="3"/>
      <c r="R178" s="2"/>
      <c r="S178" s="3"/>
    </row>
    <row r="179" spans="8:19" hidden="1" x14ac:dyDescent="0.25">
      <c r="H179" s="3"/>
      <c r="I179" s="3"/>
      <c r="J179" s="3"/>
      <c r="K179" s="3"/>
      <c r="L179" s="3"/>
      <c r="M179" s="3"/>
      <c r="N179" s="3"/>
      <c r="O179" s="3"/>
      <c r="P179" s="3"/>
      <c r="Q179" s="3"/>
      <c r="R179" s="2"/>
      <c r="S179" s="3"/>
    </row>
    <row r="180" spans="8:19" hidden="1" x14ac:dyDescent="0.25">
      <c r="H180" s="3"/>
      <c r="I180" s="3"/>
      <c r="J180" s="3"/>
      <c r="K180" s="3"/>
      <c r="L180" s="3"/>
      <c r="M180" s="3"/>
      <c r="N180" s="3"/>
      <c r="O180" s="3"/>
      <c r="P180" s="3"/>
      <c r="Q180" s="3"/>
      <c r="R180" s="2"/>
      <c r="S180" s="3"/>
    </row>
    <row r="181" spans="8:19" hidden="1" x14ac:dyDescent="0.25">
      <c r="H181" s="3"/>
      <c r="I181" s="3"/>
      <c r="J181" s="3"/>
      <c r="K181" s="3"/>
      <c r="L181" s="3"/>
      <c r="M181" s="3"/>
      <c r="N181" s="3"/>
      <c r="O181" s="3"/>
      <c r="P181" s="3"/>
      <c r="Q181" s="3"/>
      <c r="R181" s="2"/>
      <c r="S181" s="3"/>
    </row>
    <row r="182" spans="8:19" x14ac:dyDescent="0.25">
      <c r="H182" s="3"/>
      <c r="I182" s="3"/>
      <c r="J182" s="3"/>
      <c r="K182" s="3"/>
      <c r="L182" s="3"/>
      <c r="M182" s="3"/>
      <c r="N182" s="3"/>
      <c r="O182" s="3"/>
      <c r="P182" s="3"/>
      <c r="Q182" s="3"/>
      <c r="R182" s="2"/>
      <c r="S182" s="3"/>
    </row>
    <row r="183" spans="8:19" x14ac:dyDescent="0.25">
      <c r="H183" s="3"/>
      <c r="I183" s="3"/>
      <c r="J183" s="3"/>
      <c r="K183" s="3"/>
      <c r="L183" s="3"/>
      <c r="M183" s="3"/>
      <c r="N183" s="3"/>
      <c r="O183" s="3"/>
      <c r="P183" s="3"/>
      <c r="Q183" s="3"/>
      <c r="R183" s="2"/>
      <c r="S183" s="3"/>
    </row>
    <row r="184" spans="8:19" x14ac:dyDescent="0.25">
      <c r="H184" s="3"/>
      <c r="I184" s="3"/>
      <c r="J184" s="3"/>
      <c r="K184" s="3"/>
      <c r="L184" s="3"/>
      <c r="M184" s="3"/>
      <c r="N184" s="3"/>
      <c r="O184" s="3"/>
      <c r="P184" s="3"/>
      <c r="Q184" s="3"/>
      <c r="R184" s="2"/>
      <c r="S184" s="3"/>
    </row>
    <row r="185" spans="8:19" x14ac:dyDescent="0.25">
      <c r="H185" s="3"/>
      <c r="I185" s="3"/>
      <c r="J185" s="3"/>
      <c r="K185" s="3"/>
      <c r="L185" s="3"/>
      <c r="M185" s="3"/>
      <c r="N185" s="3"/>
      <c r="O185" s="3"/>
      <c r="P185" s="3"/>
      <c r="Q185" s="3"/>
      <c r="R185" s="2"/>
      <c r="S185" s="3"/>
    </row>
    <row r="186" spans="8:19" x14ac:dyDescent="0.25">
      <c r="H186" s="3"/>
      <c r="I186" s="3"/>
      <c r="J186" s="3"/>
      <c r="K186" s="3"/>
      <c r="L186" s="3"/>
      <c r="M186" s="3"/>
      <c r="N186" s="3"/>
      <c r="O186" s="3"/>
      <c r="P186" s="3"/>
      <c r="Q186" s="3"/>
      <c r="R186" s="2"/>
      <c r="S186" s="3"/>
    </row>
    <row r="187" spans="8:19" x14ac:dyDescent="0.25">
      <c r="H187" s="3"/>
      <c r="I187" s="3"/>
      <c r="J187" s="3"/>
      <c r="K187" s="3"/>
      <c r="L187" s="3"/>
      <c r="M187" s="3"/>
      <c r="N187" s="3"/>
      <c r="O187" s="3"/>
      <c r="P187" s="3"/>
      <c r="Q187" s="3"/>
      <c r="R187" s="2"/>
      <c r="S187" s="3"/>
    </row>
    <row r="188" spans="8:19" x14ac:dyDescent="0.25">
      <c r="H188" s="3"/>
      <c r="I188" s="3"/>
      <c r="J188" s="3"/>
      <c r="K188" s="3"/>
      <c r="L188" s="3"/>
      <c r="M188" s="3"/>
      <c r="N188" s="3"/>
      <c r="O188" s="3"/>
      <c r="P188" s="3"/>
      <c r="Q188" s="3"/>
      <c r="R188" s="2"/>
      <c r="S188" s="3"/>
    </row>
    <row r="189" spans="8:19" x14ac:dyDescent="0.25">
      <c r="H189" s="3"/>
      <c r="I189" s="3"/>
      <c r="J189" s="3"/>
      <c r="K189" s="3"/>
      <c r="L189" s="3"/>
      <c r="M189" s="3"/>
      <c r="N189" s="3"/>
      <c r="O189" s="3"/>
      <c r="P189" s="3"/>
      <c r="Q189" s="3"/>
      <c r="R189" s="2"/>
      <c r="S189" s="3"/>
    </row>
    <row r="190" spans="8:19" x14ac:dyDescent="0.25">
      <c r="H190" s="3"/>
      <c r="I190" s="3"/>
      <c r="J190" s="3"/>
      <c r="K190" s="3"/>
      <c r="L190" s="3"/>
      <c r="M190" s="3"/>
      <c r="N190" s="3"/>
      <c r="O190" s="3"/>
      <c r="P190" s="3"/>
      <c r="Q190" s="3"/>
      <c r="R190" s="2"/>
      <c r="S190" s="3"/>
    </row>
    <row r="191" spans="8:19" x14ac:dyDescent="0.25">
      <c r="H191" s="3"/>
      <c r="I191" s="3"/>
      <c r="J191" s="3"/>
      <c r="K191" s="3"/>
      <c r="L191" s="3"/>
      <c r="M191" s="3"/>
      <c r="N191" s="3"/>
      <c r="O191" s="3"/>
      <c r="P191" s="3"/>
      <c r="Q191" s="3"/>
      <c r="R191" s="2"/>
      <c r="S191" s="3"/>
    </row>
    <row r="192" spans="8:19" x14ac:dyDescent="0.25">
      <c r="H192" s="3"/>
      <c r="I192" s="3"/>
      <c r="J192" s="3"/>
      <c r="K192" s="3"/>
      <c r="L192" s="3"/>
      <c r="M192" s="3"/>
      <c r="N192" s="3"/>
      <c r="O192" s="3"/>
      <c r="P192" s="3"/>
      <c r="Q192" s="3"/>
      <c r="R192" s="2"/>
      <c r="S192" s="3"/>
    </row>
    <row r="193" spans="8:19" x14ac:dyDescent="0.25">
      <c r="H193" s="3"/>
      <c r="I193" s="3"/>
      <c r="J193" s="3"/>
      <c r="K193" s="3"/>
      <c r="L193" s="3"/>
      <c r="M193" s="3"/>
      <c r="N193" s="3"/>
      <c r="O193" s="3"/>
      <c r="P193" s="3"/>
      <c r="Q193" s="3"/>
      <c r="R193" s="2"/>
      <c r="S193" s="3"/>
    </row>
    <row r="194" spans="8:19" x14ac:dyDescent="0.25">
      <c r="H194" s="3"/>
      <c r="I194" s="3"/>
      <c r="J194" s="3"/>
      <c r="K194" s="3"/>
      <c r="L194" s="3"/>
      <c r="M194" s="3"/>
      <c r="N194" s="3"/>
      <c r="O194" s="3"/>
      <c r="P194" s="3"/>
      <c r="Q194" s="3"/>
      <c r="R194" s="2"/>
      <c r="S194" s="3"/>
    </row>
    <row r="195" spans="8:19" x14ac:dyDescent="0.25">
      <c r="H195" s="3"/>
      <c r="I195" s="3"/>
      <c r="J195" s="3"/>
      <c r="K195" s="3"/>
      <c r="L195" s="3"/>
      <c r="M195" s="3"/>
      <c r="N195" s="3"/>
      <c r="O195" s="3"/>
      <c r="P195" s="3"/>
      <c r="Q195" s="3"/>
      <c r="R195" s="2"/>
      <c r="S195" s="3"/>
    </row>
    <row r="196" spans="8:19" x14ac:dyDescent="0.25">
      <c r="H196" s="3"/>
      <c r="I196" s="3"/>
      <c r="J196" s="3"/>
      <c r="K196" s="3"/>
      <c r="L196" s="3"/>
      <c r="M196" s="3"/>
      <c r="N196" s="3"/>
      <c r="O196" s="3"/>
      <c r="P196" s="3"/>
      <c r="Q196" s="3"/>
      <c r="R196" s="2"/>
      <c r="S196" s="3"/>
    </row>
    <row r="197" spans="8:19" x14ac:dyDescent="0.25">
      <c r="H197" s="3"/>
      <c r="I197" s="3"/>
      <c r="J197" s="3"/>
      <c r="K197" s="3"/>
      <c r="L197" s="3"/>
      <c r="M197" s="3"/>
      <c r="N197" s="3"/>
      <c r="O197" s="3"/>
      <c r="P197" s="3"/>
      <c r="Q197" s="3"/>
      <c r="R197" s="2"/>
      <c r="S197" s="3"/>
    </row>
    <row r="198" spans="8:19" x14ac:dyDescent="0.25">
      <c r="H198" s="3"/>
      <c r="I198" s="3"/>
      <c r="J198" s="3"/>
      <c r="K198" s="3"/>
      <c r="L198" s="3"/>
      <c r="M198" s="3"/>
      <c r="N198" s="3"/>
      <c r="O198" s="3"/>
      <c r="P198" s="3"/>
      <c r="Q198" s="3"/>
      <c r="R198" s="2"/>
      <c r="S198" s="3"/>
    </row>
    <row r="199" spans="8:19" x14ac:dyDescent="0.25">
      <c r="H199" s="3"/>
      <c r="I199" s="3"/>
      <c r="J199" s="3"/>
      <c r="K199" s="3"/>
      <c r="L199" s="3"/>
      <c r="M199" s="3"/>
      <c r="N199" s="3"/>
      <c r="O199" s="3"/>
      <c r="P199" s="3"/>
      <c r="Q199" s="3"/>
      <c r="R199" s="2"/>
      <c r="S199" s="3"/>
    </row>
    <row r="200" spans="8:19" x14ac:dyDescent="0.25">
      <c r="H200" s="3"/>
      <c r="I200" s="3"/>
      <c r="J200" s="3"/>
      <c r="K200" s="3"/>
      <c r="L200" s="3"/>
      <c r="M200" s="3"/>
      <c r="N200" s="3"/>
      <c r="O200" s="3"/>
      <c r="P200" s="3"/>
      <c r="Q200" s="3"/>
      <c r="R200" s="2"/>
      <c r="S200" s="3"/>
    </row>
    <row r="201" spans="8:19" x14ac:dyDescent="0.25">
      <c r="H201" s="3"/>
      <c r="I201" s="3"/>
      <c r="J201" s="3"/>
      <c r="K201" s="3"/>
      <c r="L201" s="3"/>
      <c r="M201" s="3"/>
      <c r="N201" s="3"/>
      <c r="O201" s="3"/>
      <c r="P201" s="3"/>
      <c r="Q201" s="3"/>
      <c r="R201" s="2"/>
      <c r="S201" s="3"/>
    </row>
    <row r="202" spans="8:19" x14ac:dyDescent="0.25">
      <c r="H202" s="3"/>
      <c r="I202" s="3"/>
      <c r="J202" s="3"/>
      <c r="K202" s="3"/>
      <c r="L202" s="3"/>
      <c r="M202" s="3"/>
      <c r="N202" s="3"/>
      <c r="O202" s="3"/>
      <c r="P202" s="3"/>
      <c r="Q202" s="3"/>
      <c r="R202" s="2"/>
      <c r="S202" s="3"/>
    </row>
    <row r="203" spans="8:19" x14ac:dyDescent="0.25">
      <c r="H203" s="3"/>
      <c r="I203" s="3"/>
      <c r="J203" s="3"/>
      <c r="K203" s="3"/>
      <c r="L203" s="3"/>
      <c r="M203" s="3"/>
      <c r="N203" s="3"/>
      <c r="O203" s="3"/>
      <c r="P203" s="3"/>
      <c r="Q203" s="3"/>
      <c r="R203" s="2"/>
      <c r="S203" s="3"/>
    </row>
    <row r="204" spans="8:19" x14ac:dyDescent="0.25">
      <c r="H204" s="3"/>
      <c r="I204" s="3"/>
      <c r="J204" s="3"/>
      <c r="K204" s="3"/>
      <c r="L204" s="3"/>
      <c r="M204" s="3"/>
      <c r="N204" s="3"/>
      <c r="O204" s="3"/>
      <c r="P204" s="3"/>
      <c r="Q204" s="3"/>
      <c r="R204" s="2"/>
      <c r="S204" s="3"/>
    </row>
    <row r="205" spans="8:19" x14ac:dyDescent="0.25">
      <c r="H205" s="3"/>
      <c r="I205" s="3"/>
      <c r="J205" s="3"/>
      <c r="K205" s="3"/>
      <c r="L205" s="3"/>
      <c r="M205" s="3"/>
      <c r="N205" s="3"/>
      <c r="O205" s="3"/>
      <c r="P205" s="3"/>
      <c r="Q205" s="3"/>
      <c r="R205" s="2"/>
      <c r="S205" s="3"/>
    </row>
    <row r="206" spans="8:19" x14ac:dyDescent="0.25">
      <c r="H206" s="3"/>
      <c r="I206" s="3"/>
      <c r="J206" s="3"/>
      <c r="K206" s="3"/>
      <c r="L206" s="3"/>
      <c r="M206" s="3"/>
      <c r="N206" s="3"/>
      <c r="O206" s="3"/>
      <c r="P206" s="3"/>
      <c r="Q206" s="3"/>
      <c r="R206" s="2"/>
      <c r="S206" s="3"/>
    </row>
    <row r="207" spans="8:19" x14ac:dyDescent="0.25">
      <c r="H207" s="3"/>
      <c r="I207" s="3"/>
      <c r="J207" s="3"/>
      <c r="K207" s="3"/>
      <c r="L207" s="3"/>
      <c r="M207" s="3"/>
      <c r="N207" s="3"/>
      <c r="O207" s="3"/>
      <c r="P207" s="3"/>
      <c r="Q207" s="3"/>
      <c r="R207" s="2"/>
      <c r="S207" s="3"/>
    </row>
    <row r="208" spans="8:19" x14ac:dyDescent="0.25">
      <c r="H208" s="3"/>
      <c r="I208" s="3"/>
      <c r="J208" s="3"/>
      <c r="K208" s="3"/>
      <c r="L208" s="3"/>
      <c r="M208" s="3"/>
      <c r="N208" s="3"/>
      <c r="O208" s="3"/>
      <c r="P208" s="3"/>
      <c r="Q208" s="3"/>
      <c r="R208" s="2"/>
      <c r="S208" s="3"/>
    </row>
    <row r="209" spans="8:19" x14ac:dyDescent="0.25">
      <c r="H209" s="3"/>
      <c r="I209" s="3"/>
      <c r="J209" s="3"/>
      <c r="K209" s="3"/>
      <c r="L209" s="3"/>
      <c r="M209" s="3"/>
      <c r="N209" s="3"/>
      <c r="O209" s="3"/>
      <c r="P209" s="3"/>
      <c r="Q209" s="3"/>
      <c r="R209" s="2"/>
      <c r="S209" s="3"/>
    </row>
    <row r="210" spans="8:19" x14ac:dyDescent="0.25">
      <c r="H210" s="3"/>
      <c r="I210" s="3"/>
      <c r="J210" s="3"/>
      <c r="K210" s="3"/>
      <c r="L210" s="3"/>
      <c r="M210" s="3"/>
      <c r="N210" s="3"/>
      <c r="O210" s="3"/>
      <c r="P210" s="3"/>
      <c r="Q210" s="3"/>
      <c r="R210" s="2"/>
      <c r="S210" s="3"/>
    </row>
    <row r="211" spans="8:19" x14ac:dyDescent="0.25">
      <c r="H211" s="3"/>
      <c r="I211" s="3"/>
      <c r="J211" s="3"/>
      <c r="K211" s="3"/>
      <c r="L211" s="3"/>
      <c r="M211" s="3"/>
      <c r="N211" s="3"/>
      <c r="O211" s="3"/>
      <c r="P211" s="3"/>
      <c r="Q211" s="3"/>
      <c r="R211" s="2"/>
      <c r="S211" s="3"/>
    </row>
    <row r="212" spans="8:19" x14ac:dyDescent="0.25">
      <c r="H212" s="3"/>
      <c r="I212" s="3"/>
      <c r="J212" s="3"/>
      <c r="K212" s="3"/>
      <c r="L212" s="3"/>
      <c r="M212" s="3"/>
      <c r="N212" s="3"/>
      <c r="O212" s="3"/>
      <c r="P212" s="3"/>
      <c r="Q212" s="3"/>
      <c r="R212" s="2"/>
      <c r="S212" s="3"/>
    </row>
    <row r="213" spans="8:19" x14ac:dyDescent="0.25">
      <c r="H213" s="3"/>
      <c r="I213" s="3"/>
      <c r="J213" s="3"/>
      <c r="K213" s="3"/>
      <c r="L213" s="3"/>
      <c r="M213" s="3"/>
      <c r="N213" s="3"/>
      <c r="O213" s="3"/>
      <c r="P213" s="3"/>
      <c r="Q213" s="3"/>
      <c r="R213" s="2"/>
      <c r="S213" s="3"/>
    </row>
    <row r="214" spans="8:19" x14ac:dyDescent="0.25">
      <c r="H214" s="3"/>
      <c r="I214" s="3"/>
      <c r="J214" s="3"/>
      <c r="K214" s="3"/>
      <c r="L214" s="3"/>
      <c r="M214" s="3"/>
      <c r="N214" s="3"/>
      <c r="O214" s="3"/>
      <c r="P214" s="3"/>
      <c r="Q214" s="3"/>
      <c r="R214" s="2"/>
      <c r="S214" s="3"/>
    </row>
    <row r="215" spans="8:19" x14ac:dyDescent="0.25">
      <c r="H215" s="3"/>
      <c r="I215" s="3"/>
      <c r="J215" s="3"/>
      <c r="K215" s="3"/>
      <c r="L215" s="3"/>
      <c r="M215" s="3"/>
      <c r="N215" s="3"/>
      <c r="O215" s="3"/>
      <c r="P215" s="3"/>
      <c r="Q215" s="3"/>
      <c r="R215" s="2"/>
      <c r="S215" s="3"/>
    </row>
    <row r="216" spans="8:19" x14ac:dyDescent="0.25">
      <c r="H216" s="3"/>
      <c r="I216" s="3"/>
      <c r="J216" s="3"/>
      <c r="K216" s="3"/>
      <c r="L216" s="3"/>
      <c r="M216" s="3"/>
      <c r="N216" s="3"/>
      <c r="O216" s="3"/>
      <c r="P216" s="3"/>
      <c r="Q216" s="3"/>
      <c r="R216" s="2"/>
      <c r="S216" s="3"/>
    </row>
    <row r="217" spans="8:19" x14ac:dyDescent="0.25">
      <c r="H217" s="3"/>
      <c r="I217" s="3"/>
      <c r="J217" s="3"/>
      <c r="K217" s="3"/>
      <c r="L217" s="3"/>
      <c r="M217" s="3"/>
      <c r="N217" s="3"/>
      <c r="O217" s="3"/>
      <c r="P217" s="3"/>
      <c r="Q217" s="3"/>
      <c r="R217" s="2"/>
      <c r="S217" s="3"/>
    </row>
    <row r="218" spans="8:19" x14ac:dyDescent="0.25">
      <c r="H218" s="3"/>
      <c r="I218" s="3"/>
      <c r="J218" s="3"/>
      <c r="K218" s="3"/>
      <c r="L218" s="3"/>
      <c r="M218" s="3"/>
      <c r="N218" s="3"/>
      <c r="O218" s="3"/>
      <c r="P218" s="3"/>
      <c r="Q218" s="3"/>
      <c r="R218" s="2"/>
      <c r="S218" s="3"/>
    </row>
    <row r="219" spans="8:19" x14ac:dyDescent="0.25">
      <c r="H219" s="3"/>
      <c r="I219" s="3"/>
      <c r="J219" s="3"/>
      <c r="K219" s="3"/>
      <c r="L219" s="3"/>
      <c r="M219" s="3"/>
      <c r="N219" s="3"/>
      <c r="O219" s="3"/>
      <c r="P219" s="3"/>
      <c r="Q219" s="3"/>
      <c r="R219" s="2"/>
      <c r="S219" s="3"/>
    </row>
    <row r="220" spans="8:19" x14ac:dyDescent="0.25">
      <c r="H220" s="3"/>
      <c r="I220" s="3"/>
      <c r="J220" s="3"/>
      <c r="K220" s="3"/>
      <c r="L220" s="3"/>
      <c r="M220" s="3"/>
      <c r="N220" s="3"/>
      <c r="O220" s="3"/>
      <c r="P220" s="3"/>
      <c r="Q220" s="3"/>
      <c r="R220" s="2"/>
      <c r="S220" s="3"/>
    </row>
    <row r="221" spans="8:19" x14ac:dyDescent="0.25">
      <c r="H221" s="3"/>
      <c r="I221" s="3"/>
      <c r="J221" s="3"/>
      <c r="K221" s="3"/>
      <c r="L221" s="3"/>
      <c r="M221" s="3"/>
      <c r="N221" s="3"/>
      <c r="O221" s="3"/>
      <c r="P221" s="3"/>
      <c r="Q221" s="3"/>
      <c r="R221" s="2"/>
      <c r="S221" s="3"/>
    </row>
    <row r="222" spans="8:19" x14ac:dyDescent="0.25">
      <c r="H222" s="3"/>
      <c r="I222" s="3"/>
      <c r="J222" s="3"/>
      <c r="K222" s="3"/>
      <c r="L222" s="3"/>
      <c r="M222" s="3"/>
      <c r="N222" s="3"/>
      <c r="O222" s="3"/>
      <c r="P222" s="3"/>
      <c r="Q222" s="3"/>
      <c r="R222" s="2"/>
      <c r="S222" s="3"/>
    </row>
    <row r="223" spans="8:19" x14ac:dyDescent="0.25">
      <c r="H223" s="3"/>
      <c r="I223" s="3"/>
      <c r="J223" s="3"/>
      <c r="K223" s="3"/>
      <c r="L223" s="3"/>
      <c r="M223" s="3"/>
      <c r="N223" s="3"/>
      <c r="O223" s="3"/>
      <c r="P223" s="3"/>
      <c r="Q223" s="3"/>
      <c r="R223" s="2"/>
      <c r="S223" s="3"/>
    </row>
    <row r="224" spans="8:19" x14ac:dyDescent="0.25">
      <c r="H224" s="3"/>
      <c r="I224" s="3"/>
      <c r="J224" s="3"/>
      <c r="K224" s="3"/>
      <c r="L224" s="3"/>
      <c r="M224" s="3"/>
      <c r="N224" s="3"/>
      <c r="O224" s="3"/>
      <c r="P224" s="3"/>
      <c r="Q224" s="3"/>
      <c r="R224" s="2"/>
      <c r="S224" s="3"/>
    </row>
    <row r="225" spans="8:19" x14ac:dyDescent="0.25">
      <c r="H225" s="3"/>
      <c r="I225" s="3"/>
      <c r="J225" s="3"/>
      <c r="K225" s="3"/>
      <c r="L225" s="3"/>
      <c r="M225" s="3"/>
      <c r="N225" s="3"/>
      <c r="O225" s="3"/>
      <c r="P225" s="3"/>
      <c r="Q225" s="3"/>
      <c r="R225" s="2"/>
      <c r="S225" s="3"/>
    </row>
    <row r="226" spans="8:19" x14ac:dyDescent="0.25">
      <c r="H226" s="3"/>
      <c r="I226" s="3"/>
      <c r="J226" s="3"/>
      <c r="K226" s="3"/>
      <c r="L226" s="3"/>
      <c r="M226" s="3"/>
      <c r="N226" s="3"/>
      <c r="O226" s="3"/>
      <c r="P226" s="3"/>
      <c r="Q226" s="3"/>
      <c r="R226" s="2"/>
      <c r="S226" s="3"/>
    </row>
    <row r="227" spans="8:19" x14ac:dyDescent="0.25">
      <c r="H227" s="3"/>
      <c r="I227" s="3"/>
      <c r="J227" s="3"/>
      <c r="K227" s="3"/>
      <c r="L227" s="3"/>
      <c r="M227" s="3"/>
      <c r="N227" s="3"/>
      <c r="O227" s="3"/>
      <c r="P227" s="3"/>
      <c r="Q227" s="3"/>
      <c r="R227" s="2"/>
      <c r="S227" s="3"/>
    </row>
    <row r="228" spans="8:19" x14ac:dyDescent="0.25">
      <c r="H228" s="3"/>
      <c r="I228" s="3"/>
      <c r="J228" s="3"/>
      <c r="K228" s="3"/>
      <c r="L228" s="3"/>
      <c r="M228" s="3"/>
      <c r="N228" s="3"/>
      <c r="O228" s="3"/>
      <c r="P228" s="3"/>
      <c r="Q228" s="3"/>
      <c r="R228" s="2"/>
      <c r="S228" s="3"/>
    </row>
    <row r="229" spans="8:19" x14ac:dyDescent="0.25">
      <c r="H229" s="3"/>
      <c r="I229" s="3"/>
      <c r="J229" s="3"/>
      <c r="K229" s="3"/>
      <c r="L229" s="3"/>
      <c r="M229" s="3"/>
      <c r="N229" s="3"/>
      <c r="O229" s="3"/>
      <c r="P229" s="3"/>
      <c r="Q229" s="3"/>
      <c r="R229" s="2"/>
      <c r="S229" s="3"/>
    </row>
    <row r="230" spans="8:19" x14ac:dyDescent="0.25">
      <c r="H230" s="3"/>
      <c r="I230" s="3"/>
      <c r="J230" s="3"/>
      <c r="K230" s="3"/>
      <c r="L230" s="3"/>
      <c r="M230" s="3"/>
      <c r="N230" s="3"/>
      <c r="O230" s="3"/>
      <c r="P230" s="3"/>
      <c r="Q230" s="3"/>
      <c r="R230" s="2"/>
      <c r="S230" s="3"/>
    </row>
    <row r="231" spans="8:19" x14ac:dyDescent="0.25">
      <c r="H231" s="3"/>
      <c r="I231" s="3"/>
      <c r="J231" s="3"/>
      <c r="K231" s="3"/>
      <c r="L231" s="3"/>
      <c r="M231" s="3"/>
      <c r="N231" s="3"/>
      <c r="O231" s="3"/>
      <c r="P231" s="3"/>
      <c r="Q231" s="3"/>
      <c r="R231" s="2"/>
      <c r="S231" s="3"/>
    </row>
    <row r="232" spans="8:19" x14ac:dyDescent="0.25">
      <c r="H232" s="3"/>
      <c r="I232" s="3"/>
      <c r="J232" s="3"/>
      <c r="K232" s="3"/>
      <c r="L232" s="3"/>
      <c r="M232" s="3"/>
      <c r="N232" s="3"/>
      <c r="O232" s="3"/>
      <c r="P232" s="3"/>
      <c r="Q232" s="3"/>
      <c r="R232" s="2"/>
      <c r="S232" s="3"/>
    </row>
    <row r="233" spans="8:19" x14ac:dyDescent="0.25">
      <c r="H233" s="3"/>
      <c r="I233" s="3"/>
      <c r="J233" s="3"/>
      <c r="K233" s="3"/>
      <c r="L233" s="3"/>
      <c r="M233" s="3"/>
      <c r="N233" s="3"/>
      <c r="O233" s="3"/>
      <c r="P233" s="3"/>
      <c r="Q233" s="3"/>
      <c r="R233" s="2"/>
      <c r="S233" s="3"/>
    </row>
    <row r="234" spans="8:19" x14ac:dyDescent="0.25">
      <c r="H234" s="3"/>
      <c r="I234" s="3"/>
      <c r="J234" s="3"/>
      <c r="K234" s="3"/>
      <c r="L234" s="3"/>
      <c r="M234" s="3"/>
      <c r="N234" s="3"/>
      <c r="O234" s="3"/>
      <c r="P234" s="3"/>
      <c r="Q234" s="3"/>
      <c r="R234" s="2"/>
      <c r="S234" s="3"/>
    </row>
    <row r="235" spans="8:19" x14ac:dyDescent="0.25">
      <c r="H235" s="3"/>
      <c r="I235" s="3"/>
      <c r="J235" s="3"/>
      <c r="K235" s="3"/>
      <c r="L235" s="3"/>
      <c r="M235" s="3"/>
      <c r="N235" s="3"/>
      <c r="O235" s="3"/>
      <c r="P235" s="3"/>
      <c r="Q235" s="3"/>
      <c r="R235" s="2"/>
      <c r="S235" s="3"/>
    </row>
    <row r="236" spans="8:19" x14ac:dyDescent="0.25">
      <c r="H236" s="3"/>
      <c r="I236" s="3"/>
      <c r="J236" s="3"/>
      <c r="K236" s="3"/>
      <c r="L236" s="3"/>
      <c r="M236" s="3"/>
      <c r="N236" s="3"/>
      <c r="O236" s="3"/>
      <c r="P236" s="3"/>
      <c r="Q236" s="3"/>
      <c r="R236" s="2"/>
      <c r="S236" s="3"/>
    </row>
    <row r="237" spans="8:19" x14ac:dyDescent="0.25">
      <c r="H237" s="3"/>
      <c r="I237" s="3"/>
      <c r="J237" s="3"/>
      <c r="K237" s="3"/>
      <c r="L237" s="3"/>
      <c r="M237" s="3"/>
      <c r="N237" s="3"/>
      <c r="O237" s="3"/>
      <c r="P237" s="3"/>
      <c r="Q237" s="3"/>
      <c r="R237" s="2"/>
      <c r="S237" s="3"/>
    </row>
    <row r="238" spans="8:19" x14ac:dyDescent="0.25">
      <c r="H238" s="3"/>
      <c r="I238" s="3"/>
      <c r="J238" s="3"/>
      <c r="K238" s="3"/>
      <c r="L238" s="3"/>
      <c r="M238" s="3"/>
      <c r="N238" s="3"/>
      <c r="O238" s="3"/>
      <c r="P238" s="3"/>
      <c r="Q238" s="3"/>
      <c r="R238" s="2"/>
      <c r="S238" s="3"/>
    </row>
    <row r="239" spans="8:19" x14ac:dyDescent="0.25">
      <c r="H239" s="3"/>
      <c r="I239" s="3"/>
      <c r="J239" s="3"/>
      <c r="K239" s="3"/>
      <c r="L239" s="3"/>
      <c r="M239" s="3"/>
      <c r="N239" s="3"/>
      <c r="O239" s="3"/>
      <c r="P239" s="3"/>
      <c r="Q239" s="3"/>
      <c r="R239" s="2"/>
      <c r="S239" s="3"/>
    </row>
    <row r="240" spans="8:19" x14ac:dyDescent="0.25">
      <c r="H240" s="3"/>
      <c r="I240" s="3"/>
      <c r="J240" s="3"/>
      <c r="K240" s="3"/>
      <c r="L240" s="3"/>
      <c r="M240" s="3"/>
      <c r="N240" s="3"/>
      <c r="O240" s="3"/>
      <c r="P240" s="3"/>
      <c r="Q240" s="3"/>
      <c r="R240" s="2"/>
      <c r="S240" s="3"/>
    </row>
    <row r="241" spans="8:19" x14ac:dyDescent="0.25">
      <c r="H241" s="3"/>
      <c r="I241" s="3"/>
      <c r="J241" s="3"/>
      <c r="K241" s="3"/>
      <c r="L241" s="3"/>
      <c r="M241" s="3"/>
      <c r="N241" s="3"/>
      <c r="O241" s="3"/>
      <c r="P241" s="3"/>
      <c r="Q241" s="3"/>
      <c r="R241" s="2"/>
      <c r="S241" s="3"/>
    </row>
    <row r="242" spans="8:19" x14ac:dyDescent="0.25">
      <c r="H242" s="3"/>
      <c r="I242" s="3"/>
      <c r="J242" s="3"/>
      <c r="K242" s="3"/>
      <c r="L242" s="3"/>
      <c r="M242" s="3"/>
      <c r="N242" s="3"/>
      <c r="O242" s="3"/>
      <c r="P242" s="3"/>
      <c r="Q242" s="3"/>
      <c r="R242" s="2"/>
      <c r="S242" s="3"/>
    </row>
    <row r="243" spans="8:19" x14ac:dyDescent="0.25">
      <c r="H243" s="3"/>
      <c r="I243" s="3"/>
      <c r="J243" s="3"/>
      <c r="K243" s="3"/>
      <c r="L243" s="3"/>
      <c r="M243" s="3"/>
      <c r="N243" s="3"/>
      <c r="O243" s="3"/>
      <c r="P243" s="3"/>
      <c r="Q243" s="3"/>
      <c r="R243" s="2"/>
      <c r="S243" s="3"/>
    </row>
    <row r="244" spans="8:19" x14ac:dyDescent="0.25">
      <c r="H244" s="3"/>
      <c r="I244" s="3"/>
      <c r="J244" s="3"/>
      <c r="K244" s="3"/>
      <c r="L244" s="3"/>
      <c r="M244" s="3"/>
      <c r="N244" s="3"/>
      <c r="O244" s="3"/>
      <c r="P244" s="3"/>
      <c r="Q244" s="3"/>
      <c r="R244" s="2"/>
      <c r="S244" s="3"/>
    </row>
    <row r="245" spans="8:19" x14ac:dyDescent="0.25">
      <c r="H245" s="3"/>
      <c r="I245" s="3"/>
      <c r="J245" s="3"/>
      <c r="K245" s="3"/>
      <c r="L245" s="3"/>
      <c r="M245" s="3"/>
      <c r="N245" s="3"/>
      <c r="O245" s="3"/>
      <c r="P245" s="3"/>
      <c r="Q245" s="3"/>
      <c r="R245" s="2"/>
      <c r="S245" s="3"/>
    </row>
    <row r="246" spans="8:19" x14ac:dyDescent="0.25">
      <c r="H246" s="3"/>
      <c r="I246" s="3"/>
      <c r="J246" s="3"/>
      <c r="K246" s="3"/>
      <c r="L246" s="3"/>
      <c r="M246" s="3"/>
      <c r="N246" s="3"/>
      <c r="O246" s="3"/>
      <c r="P246" s="3"/>
      <c r="Q246" s="3"/>
      <c r="R246" s="2"/>
      <c r="S246" s="3"/>
    </row>
    <row r="247" spans="8:19" x14ac:dyDescent="0.25">
      <c r="H247" s="3"/>
      <c r="I247" s="3"/>
      <c r="J247" s="3"/>
      <c r="K247" s="3"/>
      <c r="L247" s="3"/>
      <c r="M247" s="3"/>
      <c r="N247" s="3"/>
      <c r="O247" s="3"/>
      <c r="P247" s="3"/>
      <c r="Q247" s="3"/>
      <c r="R247" s="2"/>
      <c r="S247" s="3"/>
    </row>
    <row r="248" spans="8:19" x14ac:dyDescent="0.25">
      <c r="H248" s="3"/>
      <c r="I248" s="3"/>
      <c r="J248" s="3"/>
      <c r="K248" s="3"/>
      <c r="L248" s="3"/>
      <c r="M248" s="3"/>
      <c r="N248" s="3"/>
      <c r="O248" s="3"/>
      <c r="P248" s="3"/>
      <c r="Q248" s="3"/>
      <c r="R248" s="2"/>
      <c r="S248" s="3"/>
    </row>
    <row r="249" spans="8:19" x14ac:dyDescent="0.25">
      <c r="H249" s="3"/>
      <c r="I249" s="3"/>
      <c r="J249" s="3"/>
      <c r="K249" s="3"/>
      <c r="L249" s="3"/>
      <c r="M249" s="3"/>
      <c r="N249" s="3"/>
      <c r="O249" s="3"/>
      <c r="P249" s="3"/>
      <c r="Q249" s="3"/>
      <c r="R249" s="2"/>
      <c r="S249" s="3"/>
    </row>
    <row r="250" spans="8:19" x14ac:dyDescent="0.25">
      <c r="H250" s="3"/>
      <c r="I250" s="3"/>
      <c r="J250" s="3"/>
      <c r="K250" s="3"/>
      <c r="L250" s="3"/>
      <c r="M250" s="3"/>
      <c r="N250" s="3"/>
      <c r="O250" s="3"/>
      <c r="P250" s="3"/>
      <c r="Q250" s="3"/>
      <c r="R250" s="2"/>
      <c r="S250" s="3"/>
    </row>
    <row r="251" spans="8:19" x14ac:dyDescent="0.25">
      <c r="H251" s="3"/>
      <c r="I251" s="3"/>
      <c r="J251" s="3"/>
      <c r="K251" s="3"/>
      <c r="L251" s="3"/>
      <c r="M251" s="3"/>
      <c r="N251" s="3"/>
      <c r="O251" s="3"/>
      <c r="P251" s="3"/>
      <c r="Q251" s="3"/>
      <c r="R251" s="2"/>
      <c r="S251" s="3"/>
    </row>
    <row r="252" spans="8:19" x14ac:dyDescent="0.25">
      <c r="H252" s="3"/>
      <c r="I252" s="3"/>
      <c r="J252" s="3"/>
      <c r="K252" s="3"/>
      <c r="L252" s="3"/>
      <c r="M252" s="3"/>
      <c r="N252" s="3"/>
      <c r="O252" s="3"/>
      <c r="P252" s="3"/>
      <c r="Q252" s="3"/>
      <c r="R252" s="2"/>
      <c r="S252" s="3"/>
    </row>
    <row r="253" spans="8:19" x14ac:dyDescent="0.25">
      <c r="H253" s="3"/>
      <c r="I253" s="3"/>
      <c r="J253" s="3"/>
      <c r="K253" s="3"/>
      <c r="L253" s="3"/>
      <c r="M253" s="3"/>
      <c r="N253" s="3"/>
      <c r="O253" s="3"/>
      <c r="P253" s="3"/>
      <c r="Q253" s="3"/>
      <c r="R253" s="2"/>
      <c r="S253" s="3"/>
    </row>
    <row r="254" spans="8:19" x14ac:dyDescent="0.25">
      <c r="H254" s="3"/>
      <c r="I254" s="3"/>
      <c r="J254" s="3"/>
      <c r="K254" s="3"/>
      <c r="L254" s="3"/>
      <c r="M254" s="3"/>
      <c r="N254" s="3"/>
      <c r="O254" s="3"/>
      <c r="P254" s="3"/>
      <c r="Q254" s="3"/>
      <c r="R254" s="2"/>
      <c r="S254" s="3"/>
    </row>
    <row r="255" spans="8:19" x14ac:dyDescent="0.25">
      <c r="H255" s="3"/>
      <c r="I255" s="3"/>
      <c r="J255" s="3"/>
      <c r="K255" s="3"/>
      <c r="L255" s="3"/>
      <c r="M255" s="3"/>
      <c r="N255" s="3"/>
      <c r="O255" s="3"/>
      <c r="P255" s="3"/>
      <c r="Q255" s="3"/>
      <c r="R255" s="2"/>
      <c r="S255" s="3"/>
    </row>
    <row r="256" spans="8:19" x14ac:dyDescent="0.25">
      <c r="H256" s="3"/>
      <c r="I256" s="3"/>
      <c r="J256" s="3"/>
      <c r="K256" s="3"/>
      <c r="L256" s="3"/>
      <c r="M256" s="3"/>
      <c r="N256" s="3"/>
      <c r="O256" s="3"/>
      <c r="P256" s="3"/>
      <c r="Q256" s="3"/>
      <c r="R256" s="2"/>
      <c r="S256" s="3"/>
    </row>
    <row r="257" spans="8:19" x14ac:dyDescent="0.25">
      <c r="H257" s="3"/>
      <c r="I257" s="3"/>
      <c r="J257" s="3"/>
      <c r="K257" s="3"/>
      <c r="L257" s="3"/>
      <c r="M257" s="3"/>
      <c r="N257" s="3"/>
      <c r="O257" s="3"/>
      <c r="P257" s="3"/>
      <c r="Q257" s="3"/>
      <c r="R257" s="2"/>
      <c r="S257" s="3"/>
    </row>
    <row r="258" spans="8:19" x14ac:dyDescent="0.25">
      <c r="H258" s="3"/>
      <c r="I258" s="3"/>
      <c r="J258" s="3"/>
      <c r="K258" s="3"/>
      <c r="L258" s="3"/>
      <c r="M258" s="3"/>
      <c r="N258" s="3"/>
      <c r="O258" s="3"/>
      <c r="P258" s="3"/>
      <c r="Q258" s="3"/>
      <c r="R258" s="2"/>
      <c r="S258" s="3"/>
    </row>
    <row r="259" spans="8:19" x14ac:dyDescent="0.25">
      <c r="H259" s="3"/>
      <c r="I259" s="3"/>
      <c r="J259" s="3"/>
      <c r="K259" s="3"/>
      <c r="L259" s="3"/>
      <c r="M259" s="3"/>
      <c r="N259" s="3"/>
      <c r="O259" s="3"/>
      <c r="P259" s="3"/>
      <c r="Q259" s="3"/>
      <c r="R259" s="2"/>
      <c r="S259" s="3"/>
    </row>
    <row r="260" spans="8:19" x14ac:dyDescent="0.25">
      <c r="H260" s="3"/>
      <c r="I260" s="3"/>
      <c r="J260" s="3"/>
      <c r="K260" s="3"/>
      <c r="L260" s="3"/>
      <c r="M260" s="3"/>
      <c r="N260" s="3"/>
      <c r="O260" s="3"/>
      <c r="P260" s="3"/>
      <c r="Q260" s="3"/>
      <c r="R260" s="2"/>
      <c r="S260" s="3"/>
    </row>
    <row r="261" spans="8:19" x14ac:dyDescent="0.25">
      <c r="H261" s="3"/>
      <c r="I261" s="3"/>
      <c r="J261" s="3"/>
      <c r="K261" s="3"/>
      <c r="L261" s="3"/>
      <c r="M261" s="3"/>
      <c r="N261" s="3"/>
      <c r="O261" s="3"/>
      <c r="P261" s="3"/>
      <c r="Q261" s="3"/>
      <c r="R261" s="2"/>
      <c r="S261" s="3"/>
    </row>
    <row r="262" spans="8:19" x14ac:dyDescent="0.25">
      <c r="H262" s="3"/>
      <c r="I262" s="3"/>
      <c r="J262" s="3"/>
      <c r="K262" s="3"/>
      <c r="L262" s="3"/>
      <c r="M262" s="3"/>
      <c r="N262" s="3"/>
      <c r="O262" s="3"/>
      <c r="P262" s="3"/>
      <c r="Q262" s="3"/>
      <c r="R262" s="2"/>
      <c r="S262" s="3"/>
    </row>
    <row r="263" spans="8:19" x14ac:dyDescent="0.25">
      <c r="H263" s="3"/>
      <c r="I263" s="3"/>
      <c r="J263" s="3"/>
      <c r="K263" s="3"/>
      <c r="L263" s="3"/>
      <c r="M263" s="3"/>
      <c r="N263" s="3"/>
      <c r="O263" s="3"/>
      <c r="P263" s="3"/>
      <c r="Q263" s="3"/>
      <c r="R263" s="2"/>
      <c r="S263" s="3"/>
    </row>
    <row r="264" spans="8:19" x14ac:dyDescent="0.25">
      <c r="H264" s="3"/>
      <c r="I264" s="3"/>
      <c r="J264" s="3"/>
      <c r="K264" s="3"/>
      <c r="L264" s="3"/>
      <c r="M264" s="3"/>
      <c r="N264" s="3"/>
      <c r="O264" s="3"/>
      <c r="P264" s="3"/>
      <c r="Q264" s="3"/>
      <c r="R264" s="2"/>
      <c r="S264" s="3"/>
    </row>
    <row r="265" spans="8:19" x14ac:dyDescent="0.25">
      <c r="H265" s="3"/>
      <c r="I265" s="3"/>
      <c r="J265" s="3"/>
      <c r="K265" s="3"/>
      <c r="L265" s="3"/>
      <c r="M265" s="3"/>
      <c r="N265" s="3"/>
      <c r="O265" s="3"/>
      <c r="P265" s="3"/>
      <c r="Q265" s="3"/>
      <c r="R265" s="2"/>
      <c r="S265" s="3"/>
    </row>
    <row r="266" spans="8:19" x14ac:dyDescent="0.25">
      <c r="H266" s="3"/>
      <c r="I266" s="3"/>
      <c r="J266" s="3"/>
      <c r="K266" s="3"/>
      <c r="L266" s="3"/>
      <c r="M266" s="3"/>
      <c r="N266" s="3"/>
      <c r="O266" s="3"/>
      <c r="P266" s="3"/>
      <c r="Q266" s="3"/>
      <c r="R266" s="2"/>
      <c r="S266" s="3"/>
    </row>
    <row r="267" spans="8:19" x14ac:dyDescent="0.25">
      <c r="H267" s="3"/>
      <c r="I267" s="3"/>
      <c r="J267" s="3"/>
      <c r="K267" s="3"/>
      <c r="L267" s="3"/>
      <c r="M267" s="3"/>
      <c r="N267" s="3"/>
      <c r="O267" s="3"/>
      <c r="P267" s="3"/>
      <c r="Q267" s="3"/>
      <c r="R267" s="2"/>
      <c r="S267" s="3"/>
    </row>
    <row r="268" spans="8:19" x14ac:dyDescent="0.25">
      <c r="H268" s="3"/>
      <c r="I268" s="3"/>
      <c r="J268" s="3"/>
      <c r="K268" s="3"/>
      <c r="L268" s="3"/>
      <c r="M268" s="3"/>
      <c r="N268" s="3"/>
      <c r="O268" s="3"/>
      <c r="P268" s="3"/>
      <c r="Q268" s="3"/>
      <c r="R268" s="2"/>
      <c r="S268" s="3"/>
    </row>
    <row r="269" spans="8:19" x14ac:dyDescent="0.25">
      <c r="H269" s="3"/>
      <c r="I269" s="3"/>
      <c r="J269" s="3"/>
      <c r="K269" s="3"/>
      <c r="L269" s="3"/>
      <c r="M269" s="3"/>
      <c r="N269" s="3"/>
      <c r="O269" s="3"/>
      <c r="P269" s="3"/>
      <c r="Q269" s="3"/>
      <c r="R269" s="2"/>
      <c r="S269" s="3"/>
    </row>
    <row r="270" spans="8:19" x14ac:dyDescent="0.25">
      <c r="H270" s="3"/>
      <c r="I270" s="3"/>
      <c r="J270" s="3"/>
      <c r="K270" s="3"/>
      <c r="L270" s="3"/>
      <c r="M270" s="3"/>
      <c r="N270" s="3"/>
      <c r="O270" s="3"/>
      <c r="P270" s="3"/>
      <c r="Q270" s="3"/>
      <c r="R270" s="2"/>
      <c r="S270" s="3"/>
    </row>
    <row r="271" spans="8:19" x14ac:dyDescent="0.25">
      <c r="H271" s="3"/>
      <c r="I271" s="3"/>
      <c r="J271" s="3"/>
      <c r="K271" s="3"/>
      <c r="L271" s="3"/>
      <c r="M271" s="3"/>
      <c r="N271" s="3"/>
      <c r="O271" s="3"/>
      <c r="P271" s="3"/>
      <c r="Q271" s="3"/>
      <c r="R271" s="2"/>
      <c r="S271" s="3"/>
    </row>
    <row r="272" spans="8:19" x14ac:dyDescent="0.25">
      <c r="H272" s="3"/>
      <c r="I272" s="3"/>
      <c r="J272" s="3"/>
      <c r="K272" s="3"/>
      <c r="L272" s="3"/>
      <c r="M272" s="3"/>
      <c r="N272" s="3"/>
      <c r="O272" s="3"/>
      <c r="P272" s="3"/>
      <c r="Q272" s="3"/>
      <c r="R272" s="2"/>
      <c r="S272" s="3"/>
    </row>
  </sheetData>
  <sheetProtection selectLockedCells="1"/>
  <mergeCells count="46">
    <mergeCell ref="C16:Q16"/>
    <mergeCell ref="R16:BA16"/>
    <mergeCell ref="C14:AJ14"/>
    <mergeCell ref="AK14:BA14"/>
    <mergeCell ref="BB1:BE1"/>
    <mergeCell ref="AW2:BA2"/>
    <mergeCell ref="BB2:BE2"/>
    <mergeCell ref="C5:CB7"/>
    <mergeCell ref="C12:Q12"/>
    <mergeCell ref="R12:BA12"/>
    <mergeCell ref="BU2:BY2"/>
    <mergeCell ref="BN3:BR3"/>
    <mergeCell ref="BS3:CA3"/>
    <mergeCell ref="C18:AJ18"/>
    <mergeCell ref="AK18:BA18"/>
    <mergeCell ref="C22:Q22"/>
    <mergeCell ref="R22:BA22"/>
    <mergeCell ref="C24:AJ24"/>
    <mergeCell ref="AK24:BA24"/>
    <mergeCell ref="R26:BA26"/>
    <mergeCell ref="BD27:CB28"/>
    <mergeCell ref="BD30:BQ30"/>
    <mergeCell ref="BR30:CB30"/>
    <mergeCell ref="BD33:BQ37"/>
    <mergeCell ref="D34:Z34"/>
    <mergeCell ref="D36:BA37"/>
    <mergeCell ref="BD29:BQ29"/>
    <mergeCell ref="BR29:CB29"/>
    <mergeCell ref="BD32:BQ32"/>
    <mergeCell ref="BR32:CB32"/>
    <mergeCell ref="R67:R69"/>
    <mergeCell ref="R70:R72"/>
    <mergeCell ref="R73:R75"/>
    <mergeCell ref="L80:S81"/>
    <mergeCell ref="F8:H8"/>
    <mergeCell ref="M8:R8"/>
    <mergeCell ref="I56:J56"/>
    <mergeCell ref="K56:L56"/>
    <mergeCell ref="I58:J58"/>
    <mergeCell ref="K58:R59"/>
    <mergeCell ref="R61:R63"/>
    <mergeCell ref="R64:R66"/>
    <mergeCell ref="C39:CC40"/>
    <mergeCell ref="BB42:BV42"/>
    <mergeCell ref="R13:BA13"/>
    <mergeCell ref="C26:Q26"/>
  </mergeCells>
  <dataValidations count="1">
    <dataValidation type="whole" operator="greaterThan" allowBlank="1" showInputMessage="1" showErrorMessage="1" errorTitle="Gerencie.com" error="Numeros enteros mayores que 0" promptTitle="Gerencie.com" prompt="Digite el valor" sqref="K56:L56">
      <formula1>0</formula1>
    </dataValidation>
  </dataValidations>
  <pageMargins left="0.56000000000000005" right="0.23622047244094491" top="0.39370078740157483" bottom="0.27559055118110237" header="0.31496062992125984" footer="0.19685039370078741"/>
  <pageSetup paperSize="14" orientation="landscape" r:id="rId1"/>
  <ignoredErrors>
    <ignoredError sqref="D3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69</xdr:col>
                    <xdr:colOff>19050</xdr:colOff>
                    <xdr:row>32</xdr:row>
                    <xdr:rowOff>9525</xdr:rowOff>
                  </from>
                  <to>
                    <xdr:col>70</xdr:col>
                    <xdr:colOff>85725</xdr:colOff>
                    <xdr:row>32</xdr:row>
                    <xdr:rowOff>114300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69</xdr:col>
                    <xdr:colOff>19050</xdr:colOff>
                    <xdr:row>33</xdr:row>
                    <xdr:rowOff>9525</xdr:rowOff>
                  </from>
                  <to>
                    <xdr:col>70</xdr:col>
                    <xdr:colOff>85725</xdr:colOff>
                    <xdr:row>33</xdr:row>
                    <xdr:rowOff>114300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69</xdr:col>
                    <xdr:colOff>19050</xdr:colOff>
                    <xdr:row>34</xdr:row>
                    <xdr:rowOff>9525</xdr:rowOff>
                  </from>
                  <to>
                    <xdr:col>70</xdr:col>
                    <xdr:colOff>85725</xdr:colOff>
                    <xdr:row>34</xdr:row>
                    <xdr:rowOff>114300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69</xdr:col>
                    <xdr:colOff>19050</xdr:colOff>
                    <xdr:row>35</xdr:row>
                    <xdr:rowOff>9525</xdr:rowOff>
                  </from>
                  <to>
                    <xdr:col>70</xdr:col>
                    <xdr:colOff>85725</xdr:colOff>
                    <xdr:row>36</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U13"/>
  <sheetViews>
    <sheetView showGridLines="0" zoomScale="70" zoomScaleNormal="70" workbookViewId="0">
      <selection activeCell="J24" sqref="J24"/>
    </sheetView>
  </sheetViews>
  <sheetFormatPr baseColWidth="10" defaultColWidth="11.42578125" defaultRowHeight="15" x14ac:dyDescent="0.25"/>
  <cols>
    <col min="1" max="1" width="5.85546875" style="3" customWidth="1"/>
    <col min="2" max="2" width="4.7109375" style="3" customWidth="1"/>
    <col min="3" max="3" width="15.7109375" style="3" customWidth="1"/>
    <col min="4" max="4" width="16.7109375" style="3" customWidth="1"/>
    <col min="5" max="8" width="15.7109375" style="3" customWidth="1"/>
    <col min="9" max="9" width="12.28515625" style="3" customWidth="1"/>
    <col min="10" max="10" width="20.140625" style="3" customWidth="1"/>
    <col min="11" max="11" width="15.7109375" style="3" customWidth="1"/>
    <col min="12" max="12" width="14.5703125" style="3" customWidth="1"/>
    <col min="13" max="13" width="13.7109375" style="3" customWidth="1"/>
    <col min="14" max="15" width="15.7109375" style="3" customWidth="1"/>
    <col min="16" max="16" width="12.28515625" style="3" customWidth="1"/>
    <col min="17" max="17" width="16.42578125" style="3" bestFit="1" customWidth="1"/>
    <col min="18" max="18" width="16" style="3" customWidth="1"/>
    <col min="19" max="19" width="23.7109375" style="3" bestFit="1" customWidth="1"/>
    <col min="20" max="20" width="16.85546875" style="3" customWidth="1"/>
    <col min="21" max="21" width="15.28515625" style="3" customWidth="1"/>
    <col min="22" max="16384" width="11.42578125" style="3"/>
  </cols>
  <sheetData>
    <row r="3" spans="2:21" ht="15.75" thickBot="1" x14ac:dyDescent="0.3"/>
    <row r="4" spans="2:21" ht="15.75" thickBot="1" x14ac:dyDescent="0.3">
      <c r="O4" s="119" t="s">
        <v>160</v>
      </c>
      <c r="P4" s="120">
        <v>3</v>
      </c>
      <c r="Q4" s="119" t="s">
        <v>164</v>
      </c>
      <c r="R4" s="121">
        <v>2017</v>
      </c>
    </row>
    <row r="5" spans="2:21" x14ac:dyDescent="0.25">
      <c r="E5" s="260"/>
      <c r="F5" s="261"/>
      <c r="G5" s="261"/>
      <c r="H5" s="261"/>
      <c r="I5" s="261"/>
      <c r="J5" s="261"/>
      <c r="K5" s="261"/>
      <c r="L5" s="261"/>
      <c r="M5" s="261"/>
      <c r="N5" s="261"/>
      <c r="O5" s="124"/>
    </row>
    <row r="6" spans="2:21" ht="78.599999999999994" customHeight="1" x14ac:dyDescent="0.25">
      <c r="B6" s="262" t="s">
        <v>153</v>
      </c>
      <c r="C6" s="261"/>
      <c r="D6" s="261"/>
      <c r="E6" s="261"/>
      <c r="F6" s="261"/>
      <c r="G6" s="261"/>
      <c r="H6" s="261"/>
      <c r="I6" s="261"/>
      <c r="J6" s="261"/>
      <c r="K6" s="261"/>
      <c r="L6" s="261"/>
    </row>
    <row r="7" spans="2:21" ht="120" customHeight="1" x14ac:dyDescent="0.25">
      <c r="B7" s="258" t="s">
        <v>25</v>
      </c>
      <c r="C7" s="258" t="s">
        <v>1</v>
      </c>
      <c r="D7" s="258" t="s">
        <v>154</v>
      </c>
      <c r="E7" s="258" t="s">
        <v>86</v>
      </c>
      <c r="F7" s="258" t="s">
        <v>2</v>
      </c>
      <c r="G7" s="258" t="s">
        <v>3</v>
      </c>
      <c r="H7" s="258" t="s">
        <v>4</v>
      </c>
      <c r="I7" s="258" t="s">
        <v>5</v>
      </c>
      <c r="J7" s="258" t="s">
        <v>179</v>
      </c>
      <c r="K7" s="258" t="s">
        <v>6</v>
      </c>
      <c r="L7" s="258" t="s">
        <v>7</v>
      </c>
      <c r="M7" s="258" t="s">
        <v>8</v>
      </c>
      <c r="N7" s="258" t="s">
        <v>9</v>
      </c>
      <c r="O7" s="258" t="s">
        <v>180</v>
      </c>
      <c r="P7" s="258" t="s">
        <v>166</v>
      </c>
      <c r="Q7" s="258" t="s">
        <v>155</v>
      </c>
      <c r="R7" s="258" t="s">
        <v>181</v>
      </c>
      <c r="S7" s="258" t="s">
        <v>182</v>
      </c>
      <c r="T7" s="263" t="s">
        <v>156</v>
      </c>
      <c r="U7" s="264"/>
    </row>
    <row r="8" spans="2:21" ht="96.75" customHeight="1" x14ac:dyDescent="0.25">
      <c r="B8" s="259"/>
      <c r="C8" s="259"/>
      <c r="D8" s="259"/>
      <c r="E8" s="259"/>
      <c r="F8" s="259"/>
      <c r="G8" s="259"/>
      <c r="H8" s="259"/>
      <c r="I8" s="259"/>
      <c r="J8" s="259"/>
      <c r="K8" s="259"/>
      <c r="L8" s="259"/>
      <c r="M8" s="259"/>
      <c r="N8" s="259"/>
      <c r="O8" s="259"/>
      <c r="P8" s="259"/>
      <c r="Q8" s="259"/>
      <c r="R8" s="259"/>
      <c r="S8" s="259"/>
      <c r="T8" s="134" t="s">
        <v>157</v>
      </c>
      <c r="U8" s="134" t="s">
        <v>158</v>
      </c>
    </row>
    <row r="9" spans="2:21" s="1" customFormat="1" x14ac:dyDescent="0.25">
      <c r="B9" s="4" t="s">
        <v>26</v>
      </c>
      <c r="C9" s="4" t="s">
        <v>10</v>
      </c>
      <c r="D9" s="4" t="s">
        <v>11</v>
      </c>
      <c r="E9" s="4" t="s">
        <v>12</v>
      </c>
      <c r="F9" s="4" t="s">
        <v>13</v>
      </c>
      <c r="G9" s="4" t="s">
        <v>14</v>
      </c>
      <c r="H9" s="4" t="s">
        <v>15</v>
      </c>
      <c r="I9" s="4" t="s">
        <v>16</v>
      </c>
      <c r="J9" s="4" t="s">
        <v>17</v>
      </c>
      <c r="K9" s="4" t="s">
        <v>18</v>
      </c>
      <c r="L9" s="4" t="s">
        <v>19</v>
      </c>
      <c r="M9" s="4" t="s">
        <v>20</v>
      </c>
      <c r="N9" s="4" t="s">
        <v>21</v>
      </c>
      <c r="O9" s="4" t="s">
        <v>22</v>
      </c>
      <c r="P9" s="4" t="s">
        <v>23</v>
      </c>
      <c r="Q9" s="4" t="s">
        <v>24</v>
      </c>
      <c r="R9" s="4" t="s">
        <v>114</v>
      </c>
      <c r="S9" s="4" t="s">
        <v>159</v>
      </c>
      <c r="T9" s="4" t="s">
        <v>167</v>
      </c>
      <c r="U9" s="4" t="s">
        <v>183</v>
      </c>
    </row>
    <row r="10" spans="2:21" x14ac:dyDescent="0.25">
      <c r="B10" s="123">
        <v>1</v>
      </c>
      <c r="C10" s="5" t="s">
        <v>109</v>
      </c>
      <c r="D10" s="5" t="s">
        <v>110</v>
      </c>
      <c r="E10" s="5" t="s">
        <v>111</v>
      </c>
      <c r="F10" s="5" t="s">
        <v>95</v>
      </c>
      <c r="G10" s="5"/>
      <c r="H10" s="5"/>
      <c r="I10" s="5" t="s">
        <v>96</v>
      </c>
      <c r="J10" s="156" t="s">
        <v>210</v>
      </c>
      <c r="K10" s="61">
        <f>+'Ejercicio 5.1'!C44</f>
        <v>42597</v>
      </c>
      <c r="L10" s="61">
        <f>+'Ejercicio 5.1'!D44</f>
        <v>42749</v>
      </c>
      <c r="M10" s="62">
        <v>4.4999999999999998E-2</v>
      </c>
      <c r="N10" s="61">
        <f>+'Ejercicio 5.1'!$F$69</f>
        <v>42795</v>
      </c>
      <c r="O10" s="61"/>
      <c r="P10" s="61">
        <f>+'Ejercicio 5.1'!$F$67</f>
        <v>42614</v>
      </c>
      <c r="Q10" s="5">
        <f>+'Ejercicio 5.1'!F25</f>
        <v>100000000</v>
      </c>
      <c r="R10" s="5">
        <v>0</v>
      </c>
      <c r="S10" s="5"/>
      <c r="T10" s="5"/>
      <c r="U10" s="5"/>
    </row>
    <row r="11" spans="2:21" x14ac:dyDescent="0.25">
      <c r="B11" s="123">
        <f>+B10+1</f>
        <v>2</v>
      </c>
      <c r="C11" s="5" t="s">
        <v>109</v>
      </c>
      <c r="D11" s="5" t="s">
        <v>110</v>
      </c>
      <c r="E11" s="5" t="s">
        <v>111</v>
      </c>
      <c r="F11" s="5" t="s">
        <v>95</v>
      </c>
      <c r="G11" s="5"/>
      <c r="H11" s="5"/>
      <c r="I11" s="5" t="s">
        <v>96</v>
      </c>
      <c r="J11" s="156" t="s">
        <v>210</v>
      </c>
      <c r="K11" s="61">
        <f>+'Ejercicio 5.1'!C45</f>
        <v>42750</v>
      </c>
      <c r="L11" s="61">
        <f>+'Ejercicio 5.1'!D45</f>
        <v>42783</v>
      </c>
      <c r="M11" s="62">
        <v>4.4999999999999998E-2</v>
      </c>
      <c r="N11" s="61">
        <f>+'Ejercicio 5.1'!$F$69</f>
        <v>42795</v>
      </c>
      <c r="O11" s="61"/>
      <c r="P11" s="61">
        <f>+'Ejercicio 5.1'!$F$67</f>
        <v>42614</v>
      </c>
      <c r="Q11" s="5">
        <f>+'Ejercicio 5.1'!F26</f>
        <v>115000000</v>
      </c>
      <c r="R11" s="5">
        <f>+'Ejercicio 5.1'!G75</f>
        <v>17</v>
      </c>
      <c r="S11" s="5">
        <f>+'Ejercicio 5.1'!H75</f>
        <v>244375</v>
      </c>
      <c r="T11" s="5">
        <f>+'Ejercicio 5.1'!J75</f>
        <v>9775</v>
      </c>
      <c r="U11" s="5">
        <f t="shared" ref="U11:U12" si="0">+T11</f>
        <v>9775</v>
      </c>
    </row>
    <row r="12" spans="2:21" ht="15.75" thickBot="1" x14ac:dyDescent="0.3">
      <c r="B12" s="123">
        <f t="shared" ref="B12" si="1">+B11+1</f>
        <v>3</v>
      </c>
      <c r="C12" s="5" t="s">
        <v>109</v>
      </c>
      <c r="D12" s="5" t="s">
        <v>110</v>
      </c>
      <c r="E12" s="5" t="s">
        <v>111</v>
      </c>
      <c r="F12" s="5" t="s">
        <v>95</v>
      </c>
      <c r="G12" s="5"/>
      <c r="H12" s="5"/>
      <c r="I12" s="5" t="s">
        <v>96</v>
      </c>
      <c r="J12" s="156" t="s">
        <v>210</v>
      </c>
      <c r="K12" s="61">
        <f>+'Ejercicio 5.1'!C46</f>
        <v>42784</v>
      </c>
      <c r="L12" s="61">
        <v>42825</v>
      </c>
      <c r="M12" s="62">
        <v>4.4999999999999998E-2</v>
      </c>
      <c r="N12" s="61">
        <f>+'Ejercicio 5.1'!$F$69</f>
        <v>42795</v>
      </c>
      <c r="O12" s="61"/>
      <c r="P12" s="61">
        <f>+'Ejercicio 5.1'!$F$67</f>
        <v>42614</v>
      </c>
      <c r="Q12" s="5">
        <f>+'Ejercicio 5.1'!F27</f>
        <v>110000000</v>
      </c>
      <c r="R12" s="5">
        <f>+'Ejercicio 5.1'!G76</f>
        <v>13</v>
      </c>
      <c r="S12" s="5">
        <f>+'Ejercicio 5.1'!H76</f>
        <v>178750</v>
      </c>
      <c r="T12" s="5">
        <f>+'Ejercicio 5.1'!J76</f>
        <v>7150</v>
      </c>
      <c r="U12" s="5">
        <f t="shared" si="0"/>
        <v>7150</v>
      </c>
    </row>
    <row r="13" spans="2:21" ht="15.75" thickBot="1" x14ac:dyDescent="0.3">
      <c r="S13" s="122">
        <f>SUM(S10:S12)</f>
        <v>423125</v>
      </c>
      <c r="T13" s="122">
        <f>SUM(T10:T12)</f>
        <v>16925</v>
      </c>
      <c r="U13" s="122">
        <f>SUM(U10:U12)</f>
        <v>16925</v>
      </c>
    </row>
  </sheetData>
  <mergeCells count="21">
    <mergeCell ref="T7:U7"/>
    <mergeCell ref="C7:C8"/>
    <mergeCell ref="D7:D8"/>
    <mergeCell ref="E7:E8"/>
    <mergeCell ref="F7:F8"/>
    <mergeCell ref="G7:G8"/>
    <mergeCell ref="H7:H8"/>
    <mergeCell ref="I7:I8"/>
    <mergeCell ref="K7:K8"/>
    <mergeCell ref="L7:L8"/>
    <mergeCell ref="M7:M8"/>
    <mergeCell ref="N7:N8"/>
    <mergeCell ref="O7:O8"/>
    <mergeCell ref="P7:P8"/>
    <mergeCell ref="Q7:Q8"/>
    <mergeCell ref="J7:J8"/>
    <mergeCell ref="B7:B8"/>
    <mergeCell ref="E5:N5"/>
    <mergeCell ref="B6:L6"/>
    <mergeCell ref="R7:R8"/>
    <mergeCell ref="S7:S8"/>
  </mergeCells>
  <pageMargins left="0.15748031496062992" right="0.15748031496062992" top="0.55118110236220474" bottom="0.47244094488188981" header="0.31496062992125984" footer="0.31496062992125984"/>
  <pageSetup paperSize="14" scale="51" orientation="landscape" r:id="rId1"/>
  <headerFooter>
    <oddHeader>Página &amp;P de &amp;F</oddHeader>
  </headerFooter>
  <ignoredErrors>
    <ignoredError sqref="B9:U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Ejercicio 5.1</vt:lpstr>
      <vt:lpstr>Declaracion Jurada</vt:lpstr>
      <vt:lpstr>Registro de datos</vt:lpstr>
      <vt:lpstr>'Declaracion Jurada'!Área_de_impresión</vt:lpstr>
      <vt:lpstr>'Ejercicio 5.1'!Área_de_impresión</vt:lpstr>
      <vt:lpstr>'Registro de datos'!Área_de_impresión</vt:lpstr>
      <vt:lpstr>'Registro de datos'!Títulos_a_imprimir</vt:lpstr>
    </vt:vector>
  </TitlesOfParts>
  <Company>Servicio de Impuestos Internos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Gerardo Arturo Escudero Toledo</dc:creator>
  <cp:lastModifiedBy>Roberto Portilla Arellano</cp:lastModifiedBy>
  <cp:lastPrinted>2017-03-20T12:25:11Z</cp:lastPrinted>
  <dcterms:created xsi:type="dcterms:W3CDTF">2017-01-26T22:03:45Z</dcterms:created>
  <dcterms:modified xsi:type="dcterms:W3CDTF">2017-03-31T19:06:09Z</dcterms:modified>
</cp:coreProperties>
</file>