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rancisco.henriquez\Mis documentos\estadisticas\ingresos_tributarios\informes_anuales\"/>
    </mc:Choice>
  </mc:AlternateContent>
  <bookViews>
    <workbookView xWindow="5985" yWindow="135" windowWidth="12060" windowHeight="10710"/>
  </bookViews>
  <sheets>
    <sheet name="Consolidados" sheetId="20" r:id="rId1"/>
  </sheets>
  <externalReferences>
    <externalReference r:id="rId2"/>
    <externalReference r:id="rId3"/>
  </externalReferences>
  <definedNames>
    <definedName name="_xlnm.Print_Area" localSheetId="0">Consolidados!#REF!</definedName>
  </definedNames>
  <calcPr calcId="162913"/>
</workbook>
</file>

<file path=xl/calcChain.xml><?xml version="1.0" encoding="utf-8"?>
<calcChain xmlns="http://schemas.openxmlformats.org/spreadsheetml/2006/main">
  <c r="L107" i="20" l="1"/>
  <c r="K98" i="20"/>
  <c r="K95" i="20"/>
  <c r="L98" i="20"/>
  <c r="L95" i="20" s="1"/>
  <c r="K53" i="20"/>
  <c r="L53" i="20"/>
  <c r="J205" i="20"/>
  <c r="J203" i="20" s="1"/>
  <c r="K205" i="20"/>
  <c r="K203" i="20"/>
  <c r="L205" i="20"/>
  <c r="L203" i="20"/>
  <c r="L191" i="20" s="1"/>
  <c r="K226" i="20"/>
  <c r="L226" i="20"/>
  <c r="K219" i="20"/>
  <c r="K218" i="20" s="1"/>
  <c r="L219" i="20"/>
  <c r="K194" i="20"/>
  <c r="L194" i="20"/>
  <c r="K184" i="20"/>
  <c r="L184" i="20"/>
  <c r="K180" i="20"/>
  <c r="L180" i="20"/>
  <c r="K171" i="20"/>
  <c r="L171" i="20"/>
  <c r="K163" i="20"/>
  <c r="L163" i="20"/>
  <c r="K160" i="20"/>
  <c r="L160" i="20"/>
  <c r="K155" i="20"/>
  <c r="L155" i="20"/>
  <c r="K144" i="20"/>
  <c r="K142" i="20" s="1"/>
  <c r="L144" i="20"/>
  <c r="L142" i="20" s="1"/>
  <c r="K137" i="20"/>
  <c r="L137" i="20"/>
  <c r="K131" i="20"/>
  <c r="L131" i="20"/>
  <c r="K126" i="20"/>
  <c r="K125" i="20"/>
  <c r="L126" i="20"/>
  <c r="L125" i="20" s="1"/>
  <c r="K122" i="20"/>
  <c r="L122" i="20"/>
  <c r="K119" i="20"/>
  <c r="L119" i="20"/>
  <c r="K116" i="20"/>
  <c r="L116" i="20"/>
  <c r="K113" i="20"/>
  <c r="L113" i="20"/>
  <c r="L112" i="20" s="1"/>
  <c r="K107" i="20"/>
  <c r="K84" i="20"/>
  <c r="L84" i="20"/>
  <c r="K81" i="20"/>
  <c r="L81" i="20"/>
  <c r="K78" i="20"/>
  <c r="L78" i="20"/>
  <c r="K75" i="20"/>
  <c r="L75" i="20"/>
  <c r="K70" i="20"/>
  <c r="L70" i="20"/>
  <c r="K64" i="20"/>
  <c r="L64" i="20"/>
  <c r="K31" i="20"/>
  <c r="L31" i="20"/>
  <c r="K26" i="20"/>
  <c r="L26" i="20"/>
  <c r="K17" i="20"/>
  <c r="L17" i="20"/>
  <c r="K7" i="20"/>
  <c r="L7" i="20"/>
  <c r="I230" i="20"/>
  <c r="I226" i="20"/>
  <c r="I224" i="20"/>
  <c r="I219" i="20" s="1"/>
  <c r="I218" i="20" s="1"/>
  <c r="H219" i="20"/>
  <c r="G219" i="20"/>
  <c r="G226" i="20"/>
  <c r="H230" i="20"/>
  <c r="H226" i="20"/>
  <c r="J226" i="20"/>
  <c r="J219" i="20"/>
  <c r="J194" i="20"/>
  <c r="J180" i="20"/>
  <c r="J179" i="20" s="1"/>
  <c r="J184" i="20"/>
  <c r="J171" i="20"/>
  <c r="J163" i="20"/>
  <c r="J160" i="20"/>
  <c r="J158" i="20" s="1"/>
  <c r="J155" i="20"/>
  <c r="J144" i="20"/>
  <c r="J142" i="20" s="1"/>
  <c r="J137" i="20"/>
  <c r="J131" i="20"/>
  <c r="J126" i="20"/>
  <c r="J125" i="20"/>
  <c r="J122" i="20"/>
  <c r="J119" i="20"/>
  <c r="J112" i="20" s="1"/>
  <c r="J116" i="20"/>
  <c r="J113" i="20"/>
  <c r="J107" i="20"/>
  <c r="J98" i="20"/>
  <c r="J95" i="20" s="1"/>
  <c r="J84" i="20"/>
  <c r="J81" i="20"/>
  <c r="J78" i="20"/>
  <c r="J75" i="20"/>
  <c r="J70" i="20"/>
  <c r="J64" i="20"/>
  <c r="J53" i="20"/>
  <c r="J45" i="20" s="1"/>
  <c r="J31" i="20"/>
  <c r="J26" i="20"/>
  <c r="J17" i="20"/>
  <c r="J7" i="20"/>
  <c r="H31" i="20"/>
  <c r="G31" i="20"/>
  <c r="I16" i="20"/>
  <c r="I7" i="20"/>
  <c r="H126" i="20"/>
  <c r="H125" i="20" s="1"/>
  <c r="I126" i="20"/>
  <c r="I125" i="20"/>
  <c r="I17" i="20"/>
  <c r="H17" i="20"/>
  <c r="G17" i="20"/>
  <c r="I26" i="20"/>
  <c r="I31" i="20"/>
  <c r="I53" i="20"/>
  <c r="I64" i="20"/>
  <c r="I70" i="20"/>
  <c r="I75" i="20"/>
  <c r="I78" i="20"/>
  <c r="I81" i="20"/>
  <c r="I84" i="20"/>
  <c r="I98" i="20"/>
  <c r="I95" i="20" s="1"/>
  <c r="I107" i="20"/>
  <c r="I113" i="20"/>
  <c r="I116" i="20"/>
  <c r="I119" i="20"/>
  <c r="I122" i="20"/>
  <c r="I131" i="20"/>
  <c r="I137" i="20"/>
  <c r="I144" i="20"/>
  <c r="I142" i="20"/>
  <c r="I155" i="20"/>
  <c r="I160" i="20"/>
  <c r="I158" i="20" s="1"/>
  <c r="I163" i="20"/>
  <c r="I171" i="20"/>
  <c r="I180" i="20"/>
  <c r="I184" i="20"/>
  <c r="I194" i="20"/>
  <c r="I205" i="20"/>
  <c r="I203" i="20"/>
  <c r="I191" i="20" s="1"/>
  <c r="H194" i="20"/>
  <c r="H205" i="20"/>
  <c r="H203" i="20" s="1"/>
  <c r="H184" i="20"/>
  <c r="H180" i="20"/>
  <c r="H171" i="20"/>
  <c r="H163" i="20"/>
  <c r="H160" i="20"/>
  <c r="H158" i="20" s="1"/>
  <c r="H155" i="20"/>
  <c r="H144" i="20"/>
  <c r="H142" i="20" s="1"/>
  <c r="H137" i="20"/>
  <c r="H131" i="20"/>
  <c r="H113" i="20"/>
  <c r="H116" i="20"/>
  <c r="H119" i="20"/>
  <c r="H122" i="20"/>
  <c r="H107" i="20"/>
  <c r="H98" i="20"/>
  <c r="H95" i="20" s="1"/>
  <c r="H70" i="20"/>
  <c r="H75" i="20"/>
  <c r="H78" i="20"/>
  <c r="H81" i="20"/>
  <c r="H84" i="20"/>
  <c r="H64" i="20"/>
  <c r="G64" i="20"/>
  <c r="H53" i="20"/>
  <c r="H26" i="20"/>
  <c r="H7" i="20"/>
  <c r="H6" i="20" s="1"/>
  <c r="G205" i="20"/>
  <c r="G203" i="20" s="1"/>
  <c r="G194" i="20"/>
  <c r="G180" i="20"/>
  <c r="G184" i="20"/>
  <c r="G179" i="20" s="1"/>
  <c r="G171" i="20"/>
  <c r="G155" i="20"/>
  <c r="G160" i="20"/>
  <c r="G163" i="20"/>
  <c r="G158" i="20" s="1"/>
  <c r="G154" i="20" s="1"/>
  <c r="G144" i="20"/>
  <c r="G142" i="20" s="1"/>
  <c r="G137" i="20"/>
  <c r="G131" i="20"/>
  <c r="G126" i="20"/>
  <c r="G125" i="20" s="1"/>
  <c r="G113" i="20"/>
  <c r="G116" i="20"/>
  <c r="G119" i="20"/>
  <c r="G122" i="20"/>
  <c r="G107" i="20"/>
  <c r="G98" i="20"/>
  <c r="G95" i="20" s="1"/>
  <c r="G75" i="20"/>
  <c r="G70" i="20"/>
  <c r="G84" i="20"/>
  <c r="G81" i="20"/>
  <c r="G78" i="20"/>
  <c r="G53" i="20"/>
  <c r="G45" i="20" s="1"/>
  <c r="G26" i="20"/>
  <c r="G7" i="20"/>
  <c r="K158" i="20"/>
  <c r="I179" i="20" l="1"/>
  <c r="L45" i="20"/>
  <c r="L44" i="20" s="1"/>
  <c r="H179" i="20"/>
  <c r="L218" i="20"/>
  <c r="K45" i="20"/>
  <c r="H45" i="20"/>
  <c r="H191" i="20"/>
  <c r="J154" i="20"/>
  <c r="J218" i="20"/>
  <c r="K6" i="20"/>
  <c r="K154" i="20"/>
  <c r="K179" i="20"/>
  <c r="I112" i="20"/>
  <c r="I111" i="20" s="1"/>
  <c r="I94" i="20" s="1"/>
  <c r="I93" i="20" s="1"/>
  <c r="J6" i="20"/>
  <c r="H154" i="20"/>
  <c r="J111" i="20"/>
  <c r="J94" i="20" s="1"/>
  <c r="J93" i="20" s="1"/>
  <c r="I45" i="20"/>
  <c r="G191" i="20"/>
  <c r="G112" i="20"/>
  <c r="L158" i="20"/>
  <c r="L154" i="20" s="1"/>
  <c r="L179" i="20"/>
  <c r="G218" i="20"/>
  <c r="L6" i="20"/>
  <c r="L67" i="20"/>
  <c r="K112" i="20"/>
  <c r="K111" i="20" s="1"/>
  <c r="H67" i="20"/>
  <c r="H112" i="20"/>
  <c r="H111" i="20" s="1"/>
  <c r="I154" i="20"/>
  <c r="G67" i="20"/>
  <c r="G44" i="20" s="1"/>
  <c r="G5" i="20" s="1"/>
  <c r="H94" i="20"/>
  <c r="H93" i="20" s="1"/>
  <c r="J44" i="20"/>
  <c r="J5" i="20" s="1"/>
  <c r="H218" i="20"/>
  <c r="J191" i="20"/>
  <c r="K191" i="20"/>
  <c r="I67" i="20"/>
  <c r="H44" i="20"/>
  <c r="H5" i="20" s="1"/>
  <c r="I6" i="20"/>
  <c r="K67" i="20"/>
  <c r="K44" i="20" s="1"/>
  <c r="K5" i="20" s="1"/>
  <c r="K94" i="20"/>
  <c r="K93" i="20" s="1"/>
  <c r="G6" i="20"/>
  <c r="J67" i="20"/>
  <c r="L111" i="20"/>
  <c r="L94" i="20" s="1"/>
  <c r="L93" i="20" s="1"/>
  <c r="G111" i="20"/>
  <c r="G94" i="20" s="1"/>
  <c r="G93" i="20" s="1"/>
  <c r="K232" i="20" l="1"/>
  <c r="K234" i="20" s="1"/>
  <c r="J232" i="20"/>
  <c r="J234" i="20" s="1"/>
  <c r="L5" i="20"/>
  <c r="H232" i="20"/>
  <c r="H234" i="20" s="1"/>
  <c r="L232" i="20"/>
  <c r="L234" i="20" s="1"/>
  <c r="I44" i="20"/>
  <c r="I5" i="20" s="1"/>
  <c r="I232" i="20" s="1"/>
  <c r="I234" i="20" s="1"/>
  <c r="G232" i="20"/>
  <c r="G234" i="20" s="1"/>
</calcChain>
</file>

<file path=xl/sharedStrings.xml><?xml version="1.0" encoding="utf-8"?>
<sst xmlns="http://schemas.openxmlformats.org/spreadsheetml/2006/main" count="252" uniqueCount="214">
  <si>
    <t>(Cifras en millones de pesos nominales)</t>
  </si>
  <si>
    <t>CONCEPTOS</t>
  </si>
  <si>
    <t>1.</t>
  </si>
  <si>
    <t>IMPUESTOS A LA RENTA</t>
  </si>
  <si>
    <t>Impuestos</t>
  </si>
  <si>
    <t>Primera Categoría</t>
  </si>
  <si>
    <t>Renta Efectiva</t>
  </si>
  <si>
    <t>Renta Presunta</t>
  </si>
  <si>
    <t>Impuesto Único</t>
  </si>
  <si>
    <t>Capitales Mobiliarios</t>
  </si>
  <si>
    <t>Pequeños Contribuyentes</t>
  </si>
  <si>
    <t>Cred Gastos de Capacitación</t>
  </si>
  <si>
    <t>PPM Utilidades Absorbidas</t>
  </si>
  <si>
    <t>Otros</t>
  </si>
  <si>
    <t>Segunda Categoría</t>
  </si>
  <si>
    <t>Retención impto. único trabajadores</t>
  </si>
  <si>
    <t>Reliquidación mensual</t>
  </si>
  <si>
    <t>Reliquidación anual</t>
  </si>
  <si>
    <t>Giros o diferencia de impto.</t>
  </si>
  <si>
    <t>Retención impto. único fondos de pens.</t>
  </si>
  <si>
    <t>Ahorro previsional F22</t>
  </si>
  <si>
    <t>Impto Ret Trabajador (Res. 87/04)</t>
  </si>
  <si>
    <t>Global Complementario</t>
  </si>
  <si>
    <t>Impto Determ (c31 - F22)</t>
  </si>
  <si>
    <t>Auditorías Fiscaliz SII (c133 - F21)</t>
  </si>
  <si>
    <t>Cred Impto Primera Categoría</t>
  </si>
  <si>
    <t>Reliquidación Invers. Art 57 bis</t>
  </si>
  <si>
    <t>Adicional</t>
  </si>
  <si>
    <t>Tasa 35%</t>
  </si>
  <si>
    <t>Otras Tasas</t>
  </si>
  <si>
    <t>Intereses</t>
  </si>
  <si>
    <t>D.L. 600</t>
  </si>
  <si>
    <t>Resto</t>
  </si>
  <si>
    <t>Tasa 40%</t>
  </si>
  <si>
    <t>Art 21</t>
  </si>
  <si>
    <t>Específico Actividad Minera</t>
  </si>
  <si>
    <t>Término de Giro</t>
  </si>
  <si>
    <t>Sistema de Pago</t>
  </si>
  <si>
    <t>Impuesto y Declaración Anual</t>
  </si>
  <si>
    <t>PPM Actualizados</t>
  </si>
  <si>
    <t>Retención a Profes. Actualiz.</t>
  </si>
  <si>
    <t>Crédito Ret .Art.42N1</t>
  </si>
  <si>
    <t>Crédito Ret .Art.20N2</t>
  </si>
  <si>
    <t>Crédito Fiscal AFP Art 23° LIR</t>
  </si>
  <si>
    <t>Cred Emp. Constructoras</t>
  </si>
  <si>
    <t>Cred disposición de los Socios</t>
  </si>
  <si>
    <t>Puesto a</t>
  </si>
  <si>
    <t>Por poner a</t>
  </si>
  <si>
    <t>Cotización Adicional Art 8º</t>
  </si>
  <si>
    <t>Pago Moneda Extranjera</t>
  </si>
  <si>
    <t>Créditos a Devolver</t>
  </si>
  <si>
    <t>Dev. Gener. Electric.</t>
  </si>
  <si>
    <t>Devoluciones de Renta</t>
  </si>
  <si>
    <t>Reintegro Devoluciones</t>
  </si>
  <si>
    <t>Devoluciones Anticipadas de Renta</t>
  </si>
  <si>
    <t>Devoluciones Anticip G Complem</t>
  </si>
  <si>
    <t>Reinteg Devol Anticip G Compl</t>
  </si>
  <si>
    <t>Pagos Provisionales Mensuales del año</t>
  </si>
  <si>
    <t>Con Retención</t>
  </si>
  <si>
    <t>Sin Retención</t>
  </si>
  <si>
    <t>Vehículos Transp o Carga</t>
  </si>
  <si>
    <t>Retención Directores</t>
  </si>
  <si>
    <t>Voluntarios</t>
  </si>
  <si>
    <t>Determinado</t>
  </si>
  <si>
    <t>Crédito</t>
  </si>
  <si>
    <t>Emp. Mineras</t>
  </si>
  <si>
    <t>Emp. Explotadoras Mineras</t>
  </si>
  <si>
    <t>Emp. Constructoras</t>
  </si>
  <si>
    <t>Talleres Artesanales</t>
  </si>
  <si>
    <t>PPM del Año (Formulario 21)</t>
  </si>
  <si>
    <t>Diferencia Pago Form 22</t>
  </si>
  <si>
    <t>Diferencia Pago Renta en Form 29</t>
  </si>
  <si>
    <t>Reajuste Impuestos Declaración Anual</t>
  </si>
  <si>
    <t>2.</t>
  </si>
  <si>
    <t>IMPTO AL VALOR AGREGADO</t>
  </si>
  <si>
    <t>IVA Bruto</t>
  </si>
  <si>
    <t>IVA Interno</t>
  </si>
  <si>
    <t>Débitos</t>
  </si>
  <si>
    <t>Créditos</t>
  </si>
  <si>
    <t>Retención a Terceros</t>
  </si>
  <si>
    <t>Retención Parcial a Terceros</t>
  </si>
  <si>
    <t>Tributación Simplificada</t>
  </si>
  <si>
    <t>Giros o Diferencia (Form 21)</t>
  </si>
  <si>
    <t>IVA Importaciones</t>
  </si>
  <si>
    <t>Tasa General</t>
  </si>
  <si>
    <t>Con Pagarés o Letras</t>
  </si>
  <si>
    <t>No Habituales</t>
  </si>
  <si>
    <t>Tasas Especiales</t>
  </si>
  <si>
    <t>I. L. A.</t>
  </si>
  <si>
    <t>Vinos</t>
  </si>
  <si>
    <t>Bebidas Analcohólicas</t>
  </si>
  <si>
    <t>Cervezas</t>
  </si>
  <si>
    <t>Suntuarios</t>
  </si>
  <si>
    <t>Art. 37 letras a), b) y c)</t>
  </si>
  <si>
    <t>Art. 37 letras e), h), j) y l)</t>
  </si>
  <si>
    <t>Art. 37 letras g)</t>
  </si>
  <si>
    <t>Vehículos y Otros</t>
  </si>
  <si>
    <t>Cilindrada y especiales</t>
  </si>
  <si>
    <t>Transferencias (art. 41)</t>
  </si>
  <si>
    <t>Al Lujo</t>
  </si>
  <si>
    <t>Cred. compra vehic. usados</t>
  </si>
  <si>
    <t>Saldo Remanentes y Reint. Devol.</t>
  </si>
  <si>
    <t>Remanentes período</t>
  </si>
  <si>
    <t>Remanentes período anterior</t>
  </si>
  <si>
    <t>Reintegro devoluciones</t>
  </si>
  <si>
    <t>Crédito Especial Empresas Constructoras</t>
  </si>
  <si>
    <t>Devoluciones</t>
  </si>
  <si>
    <t>Exportadores</t>
  </si>
  <si>
    <t>CODELCO</t>
  </si>
  <si>
    <t>IVA Anticipado</t>
  </si>
  <si>
    <t>Zona Franca</t>
  </si>
  <si>
    <t>Rancho de Nave</t>
  </si>
  <si>
    <t>Activo Fijo</t>
  </si>
  <si>
    <t>Diferencia Pago IVA en Form 29</t>
  </si>
  <si>
    <t>3.</t>
  </si>
  <si>
    <t>IMPTO  A PROD ESPECIFICOS</t>
  </si>
  <si>
    <t>Tabacos</t>
  </si>
  <si>
    <t>Nacional</t>
  </si>
  <si>
    <t>Importado</t>
  </si>
  <si>
    <t>Combustibles</t>
  </si>
  <si>
    <t>Derechos de Explotación</t>
  </si>
  <si>
    <t>Gasolinas Automotrices</t>
  </si>
  <si>
    <t>Importada</t>
  </si>
  <si>
    <t>Petróleo Diesel</t>
  </si>
  <si>
    <t>Crédito Especial</t>
  </si>
  <si>
    <t>Automóviles a Gas Licuado</t>
  </si>
  <si>
    <t>4.</t>
  </si>
  <si>
    <t>IMPTO A LOS ACTOS JURIDICOS</t>
  </si>
  <si>
    <t>Operaciones de crédito</t>
  </si>
  <si>
    <t>Protestos</t>
  </si>
  <si>
    <t>Emisión de cheques</t>
  </si>
  <si>
    <t>Préstamos externos</t>
  </si>
  <si>
    <t>Giros o diferencias</t>
  </si>
  <si>
    <t>Fluct. Deudores Form 24</t>
  </si>
  <si>
    <t>5.</t>
  </si>
  <si>
    <t>IMPTOS AL COMERCIO EXTERIOR</t>
  </si>
  <si>
    <t>Derechos de Internación</t>
  </si>
  <si>
    <t>Ad - Valorem</t>
  </si>
  <si>
    <t>Otros Impuestos Aduaneros</t>
  </si>
  <si>
    <t>Sistema de Pagos</t>
  </si>
  <si>
    <t>Crédito 3%</t>
  </si>
  <si>
    <t>Decreto Hacienda N°409</t>
  </si>
  <si>
    <t>Derechos Diferidos Bienes de Capital</t>
  </si>
  <si>
    <t>Otros Derechos Diferidos</t>
  </si>
  <si>
    <t>Devoluciones Derechos Aduaneros</t>
  </si>
  <si>
    <t>6.</t>
  </si>
  <si>
    <t>IMPUESTOS VARIOS</t>
  </si>
  <si>
    <t>Herencia y Donaciones</t>
  </si>
  <si>
    <t>Patentes de minas</t>
  </si>
  <si>
    <t>Juegos de Azar</t>
  </si>
  <si>
    <t>Lotería y similares</t>
  </si>
  <si>
    <t>Entrada a Casinos</t>
  </si>
  <si>
    <t>Apuestas Hípicas</t>
  </si>
  <si>
    <t>Impto Art 59 Ley 19.995 - Casinos</t>
  </si>
  <si>
    <t>30% Adicional Bienes Raíces</t>
  </si>
  <si>
    <t>0,025% Adicional Bienes Raíces</t>
  </si>
  <si>
    <t>Multas e Intereses</t>
  </si>
  <si>
    <t>Artículo 8 Ley 18.566</t>
  </si>
  <si>
    <t>Pagos en dinero Registro Civil</t>
  </si>
  <si>
    <t>Devoluciones Varias</t>
  </si>
  <si>
    <t>Otros Imptos ( + )</t>
  </si>
  <si>
    <t>Otros Imptos ( - )</t>
  </si>
  <si>
    <t>Otras devoluciones</t>
  </si>
  <si>
    <t>Reajuste Pagos Fuera de Plazo</t>
  </si>
  <si>
    <t>Diferencia Pagos de Más</t>
  </si>
  <si>
    <t>Diferencia Pagos de Menos</t>
  </si>
  <si>
    <t>Giros Diferencias Form 22</t>
  </si>
  <si>
    <t>Giros Diferencias Form 29</t>
  </si>
  <si>
    <t>Ajuste Cuadratura ( + )</t>
  </si>
  <si>
    <t>Ajuste Cuadratura ( - )</t>
  </si>
  <si>
    <t>7.</t>
  </si>
  <si>
    <t>FLUCTUACION DEUDORES</t>
  </si>
  <si>
    <t>Deudores del Período</t>
  </si>
  <si>
    <t>Form 6 - Cheques Protestados</t>
  </si>
  <si>
    <t>Form 10</t>
  </si>
  <si>
    <t>Giros Form 21</t>
  </si>
  <si>
    <t>Form 50 - Pago Directo</t>
  </si>
  <si>
    <t>Deudores de Períodos Anteriores</t>
  </si>
  <si>
    <t>INGRESOS TRIBUTARIOS NETOS</t>
  </si>
  <si>
    <t>9.</t>
  </si>
  <si>
    <t>Cuentas No Tributarias</t>
  </si>
  <si>
    <t>TOTAL ING TRIBUT + ING NO TRIBUT</t>
  </si>
  <si>
    <t>Fuente:</t>
  </si>
  <si>
    <t>Cambio de Sujeto</t>
  </si>
  <si>
    <t>Retención Margen Comercializ.</t>
  </si>
  <si>
    <t>Antcipo Cambio de Sujeto</t>
  </si>
  <si>
    <t>Crédito Art 11/Ley 18211 (Z.Franca)</t>
  </si>
  <si>
    <t>Recup Impto Pet Diesel Transp Carga</t>
  </si>
  <si>
    <t>Cred Reint Dev Indebidas</t>
  </si>
  <si>
    <t>AÑO 2009</t>
  </si>
  <si>
    <t>AÑO 2010</t>
  </si>
  <si>
    <t>Beneficio Art 6 Ley 20.326 /09</t>
  </si>
  <si>
    <t>PPM Moneda Extranjera</t>
  </si>
  <si>
    <t>SERIE INGRESOS TRIBUTARIOS CONSOLIDADOS</t>
  </si>
  <si>
    <t>AÑO 2011</t>
  </si>
  <si>
    <t>Impto Adicional LIR (Form 22)</t>
  </si>
  <si>
    <t>Cred. Donación Ley 20.444</t>
  </si>
  <si>
    <t>Cred. Sist. Sol. Term. (L. 20.365)</t>
  </si>
  <si>
    <t>Cred. Donac. Sociales</t>
  </si>
  <si>
    <t>Reten. Inter. Art. 74,7</t>
  </si>
  <si>
    <t>Licores, Pisco, Whisky y otros</t>
  </si>
  <si>
    <t>Crédito Art. 63</t>
  </si>
  <si>
    <t>AÑO 2012</t>
  </si>
  <si>
    <t>AÑO 2013</t>
  </si>
  <si>
    <t>PPUA sin der. Devol. Art. 31, Nº 3</t>
  </si>
  <si>
    <t>Aduanas</t>
  </si>
  <si>
    <t>AÑO 2014</t>
  </si>
  <si>
    <t>Derechos de Extracción Ley de Pesca</t>
  </si>
  <si>
    <t>AÑO 2015</t>
  </si>
  <si>
    <t>Impuestos Sustit. (L20.780)</t>
  </si>
  <si>
    <t>Postergación IVA L20780</t>
  </si>
  <si>
    <t>Elaborado por la Subdirección de Gestión Estratégica y Estudios Tributarios
 del SII, en base a los Informes de Ingresos Fiscales de la Tesorería General de la República.</t>
  </si>
  <si>
    <t>AÑO 2016</t>
  </si>
  <si>
    <t>AÑO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</si>
</sst>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(#,##0\)"/>
  </numFmts>
  <fonts count="5" x14ac:knownFonts="1">
    <font>
      <sz val="10"/>
      <name val="Arial"/>
    </font>
    <font>
      <sz val="10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" fillId="0" borderId="0" xfId="3" applyFont="1" applyAlignment="1">
      <alignment horizontal="centerContinuous"/>
    </xf>
    <xf numFmtId="0" fontId="3" fillId="0" borderId="0" xfId="1" applyFont="1" applyAlignment="1">
      <alignment horizontal="centerContinuous"/>
    </xf>
    <xf numFmtId="0" fontId="3" fillId="0" borderId="0" xfId="1" applyFont="1"/>
    <xf numFmtId="0" fontId="2" fillId="0" borderId="1" xfId="2" applyFont="1" applyBorder="1"/>
    <xf numFmtId="0" fontId="3" fillId="0" borderId="2" xfId="2" applyFont="1" applyBorder="1"/>
    <xf numFmtId="0" fontId="3" fillId="0" borderId="3" xfId="2" applyFont="1" applyBorder="1"/>
    <xf numFmtId="0" fontId="2" fillId="0" borderId="4" xfId="2" applyFont="1" applyBorder="1" applyAlignment="1">
      <alignment horizontal="center"/>
    </xf>
    <xf numFmtId="0" fontId="3" fillId="0" borderId="0" xfId="2" applyFont="1"/>
    <xf numFmtId="0" fontId="2" fillId="0" borderId="5" xfId="2" applyFont="1" applyBorder="1"/>
    <xf numFmtId="0" fontId="2" fillId="0" borderId="0" xfId="2" applyFont="1" applyBorder="1"/>
    <xf numFmtId="164" fontId="2" fillId="0" borderId="6" xfId="2" applyNumberFormat="1" applyFont="1" applyBorder="1"/>
    <xf numFmtId="0" fontId="2" fillId="0" borderId="0" xfId="2" applyFont="1"/>
    <xf numFmtId="0" fontId="3" fillId="0" borderId="0" xfId="2" applyFont="1" applyBorder="1"/>
    <xf numFmtId="164" fontId="3" fillId="0" borderId="6" xfId="2" applyNumberFormat="1" applyFont="1" applyBorder="1"/>
    <xf numFmtId="0" fontId="3" fillId="0" borderId="0" xfId="2" applyFont="1" applyFill="1" applyBorder="1"/>
    <xf numFmtId="0" fontId="3" fillId="0" borderId="0" xfId="0" applyFont="1" applyFill="1" applyBorder="1"/>
    <xf numFmtId="164" fontId="2" fillId="0" borderId="4" xfId="2" applyNumberFormat="1" applyFont="1" applyBorder="1"/>
    <xf numFmtId="0" fontId="4" fillId="0" borderId="0" xfId="1" applyFont="1"/>
    <xf numFmtId="0" fontId="2" fillId="0" borderId="0" xfId="1" applyFont="1"/>
  </cellXfs>
  <cellStyles count="4">
    <cellStyle name="Normal" xfId="0" builtinId="0"/>
    <cellStyle name="Normal 2" xfId="1"/>
    <cellStyle name="Normal 3" xfId="2"/>
    <cellStyle name="Normal_Moneda Nac 2009 vs 2008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ndra.luckeheide/Mis%20documentos/Escritorio/Ingresos%20Tributarios/Ingresos%20Tributarios/Ingresos%20Tributarios%202012/Ing%20Consolidados%202012%20vs%202011%20-%2012%20Diciembre_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andra.luckeheide/Mis%20documentos/Escritorio/Ingresos%20Tributarios/Ingresos%20Tributarios/Ing%20Consolidados%202010%20vs%202009%20-%20Nva%20Vers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 Datos TGR MN 2012"/>
      <sheetName val="Ent Datos TGR ME 2012"/>
      <sheetName val="Ent Datos Consol 2012"/>
      <sheetName val="Ent Datos TGR MN 2011"/>
      <sheetName val="Ent Datos TGR ME 2011"/>
      <sheetName val="Ent Datos Consol 2011"/>
      <sheetName val="IPC"/>
      <sheetName val="Sólo Títulos"/>
      <sheetName val="Factores"/>
      <sheetName val="CONS NOMINAL 2012 VS 2011"/>
      <sheetName val="CONS NOMINAL 2012"/>
      <sheetName val="CONS NOMINAL 2011"/>
      <sheetName val="CONS NORM NOMINAL 2012 VS 2011"/>
      <sheetName val="CONS NORM NOMINAL 2011"/>
      <sheetName val="CONS REAL 2012 VS 2011"/>
      <sheetName val="CONS REAL 2012"/>
      <sheetName val="CONS REAL 2011"/>
      <sheetName val="CONS NORM REAL 2012 VS 2011"/>
      <sheetName val="CONS NORM REAL 2011"/>
      <sheetName val="Tablas Minuta"/>
      <sheetName val="precio cu"/>
      <sheetName val="Imacec"/>
      <sheetName val="Análisis IVA"/>
      <sheetName val="Análisis IVA Real"/>
      <sheetName val="Ingresos Dipres"/>
    </sheetNames>
    <sheetDataSet>
      <sheetData sheetId="0"/>
      <sheetData sheetId="1"/>
      <sheetData sheetId="2"/>
      <sheetData sheetId="3"/>
      <sheetData sheetId="4"/>
      <sheetData sheetId="5">
        <row r="482">
          <cell r="AF482">
            <v>-4368.4770619999999</v>
          </cell>
        </row>
        <row r="485">
          <cell r="AF485">
            <v>1461.906054</v>
          </cell>
        </row>
        <row r="486">
          <cell r="AF486">
            <v>86659.713761999999</v>
          </cell>
        </row>
        <row r="487">
          <cell r="AF487">
            <v>-913.60578499999997</v>
          </cell>
        </row>
        <row r="488">
          <cell r="AF488">
            <v>1016.8140520000002</v>
          </cell>
        </row>
        <row r="489">
          <cell r="AF489">
            <v>2078.083095</v>
          </cell>
        </row>
        <row r="490">
          <cell r="AF490">
            <v>540.54134599999998</v>
          </cell>
        </row>
        <row r="524">
          <cell r="AF524">
            <v>1986.3011639999997</v>
          </cell>
        </row>
        <row r="527">
          <cell r="AF527">
            <v>87.580247000000014</v>
          </cell>
        </row>
        <row r="528">
          <cell r="AF528">
            <v>5647.7046380000002</v>
          </cell>
        </row>
        <row r="529">
          <cell r="AF529">
            <v>699.16549199999997</v>
          </cell>
        </row>
        <row r="530">
          <cell r="AF530">
            <v>58.822441000000005</v>
          </cell>
        </row>
        <row r="531">
          <cell r="AF531">
            <v>5.4476660000000008</v>
          </cell>
        </row>
        <row r="532">
          <cell r="AF532">
            <v>51.236083999999998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 Datos TGR MN 2010"/>
      <sheetName val="Ent Datos TGR ME 2010"/>
      <sheetName val="Ent Datos Consol 2010"/>
      <sheetName val="Ent Datos TGR MN 2009"/>
      <sheetName val="Ent Datos TGR ME 2009"/>
      <sheetName val="Ent Datos Consol 2009"/>
      <sheetName val="IPC"/>
      <sheetName val="Sólo Títulos"/>
      <sheetName val="Factores"/>
      <sheetName val="CONS NOMINAL 2010 VS 2009"/>
      <sheetName val="CONS NOMINAL 2010"/>
      <sheetName val="CONS NOMINAL 2009"/>
      <sheetName val="CONS REAL 2010 VS 2009"/>
      <sheetName val="CONS REAL 2010"/>
      <sheetName val="CONS REAL 2009"/>
    </sheetNames>
    <sheetDataSet>
      <sheetData sheetId="0"/>
      <sheetData sheetId="1"/>
      <sheetData sheetId="2">
        <row r="498">
          <cell r="AH498">
            <v>1932.7520460000001</v>
          </cell>
        </row>
        <row r="501">
          <cell r="AH501">
            <v>-643.51735099999996</v>
          </cell>
        </row>
        <row r="502">
          <cell r="AH502">
            <v>2545.7514070000002</v>
          </cell>
        </row>
        <row r="503">
          <cell r="AH503">
            <v>511.89503100000002</v>
          </cell>
        </row>
        <row r="504">
          <cell r="AH504">
            <v>13.028912</v>
          </cell>
        </row>
        <row r="505">
          <cell r="AH505">
            <v>2.9104299999999999</v>
          </cell>
        </row>
        <row r="506">
          <cell r="AH506">
            <v>-19.103000999999992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0"/>
  <sheetViews>
    <sheetView tabSelected="1" topLeftCell="A218" workbookViewId="0">
      <selection activeCell="D237" sqref="D237"/>
    </sheetView>
  </sheetViews>
  <sheetFormatPr baseColWidth="10" defaultRowHeight="12.75" outlineLevelRow="4" x14ac:dyDescent="0.2"/>
  <cols>
    <col min="1" max="1" width="2" style="19" customWidth="1"/>
    <col min="2" max="5" width="1.5703125" style="3" customWidth="1"/>
    <col min="6" max="6" width="25.7109375" style="3" customWidth="1"/>
    <col min="7" max="8" width="11.5703125" style="3" customWidth="1"/>
    <col min="9" max="10" width="12.42578125" style="3" customWidth="1"/>
    <col min="11" max="12" width="11" style="3" customWidth="1"/>
    <col min="13" max="13" width="11.42578125" style="3" customWidth="1"/>
    <col min="14" max="16384" width="11.42578125" style="3"/>
  </cols>
  <sheetData>
    <row r="1" spans="1:15" x14ac:dyDescent="0.2">
      <c r="A1" s="1" t="s">
        <v>193</v>
      </c>
      <c r="B1" s="2"/>
      <c r="C1" s="2"/>
      <c r="D1" s="2"/>
      <c r="E1" s="2"/>
      <c r="F1" s="2"/>
      <c r="G1" s="2"/>
      <c r="H1" s="2"/>
    </row>
    <row r="2" spans="1:15" x14ac:dyDescent="0.2">
      <c r="A2" s="2" t="s">
        <v>0</v>
      </c>
      <c r="B2" s="2"/>
      <c r="C2" s="2"/>
      <c r="D2" s="2"/>
      <c r="E2" s="2"/>
      <c r="F2" s="2"/>
      <c r="G2" s="2"/>
      <c r="H2" s="2"/>
    </row>
    <row r="3" spans="1:15" ht="13.5" thickBot="1" x14ac:dyDescent="0.25">
      <c r="A3" s="2"/>
      <c r="B3" s="2"/>
      <c r="C3" s="2"/>
      <c r="D3" s="2"/>
      <c r="E3" s="2"/>
      <c r="F3" s="2"/>
      <c r="G3" s="2"/>
      <c r="H3" s="2"/>
    </row>
    <row r="4" spans="1:15" s="8" customFormat="1" ht="12.75" customHeight="1" thickBot="1" x14ac:dyDescent="0.25">
      <c r="A4" s="4" t="s">
        <v>1</v>
      </c>
      <c r="B4" s="5"/>
      <c r="C4" s="5"/>
      <c r="D4" s="5"/>
      <c r="E4" s="5"/>
      <c r="F4" s="6"/>
      <c r="G4" s="7" t="s">
        <v>189</v>
      </c>
      <c r="H4" s="7" t="s">
        <v>190</v>
      </c>
      <c r="I4" s="7" t="s">
        <v>194</v>
      </c>
      <c r="J4" s="7" t="s">
        <v>202</v>
      </c>
      <c r="K4" s="7" t="s">
        <v>203</v>
      </c>
      <c r="L4" s="7" t="s">
        <v>206</v>
      </c>
      <c r="M4" s="7" t="s">
        <v>208</v>
      </c>
      <c r="N4" s="7" t="s">
        <v>212</v>
      </c>
      <c r="O4" s="7" t="s">
        <v>213</v>
      </c>
    </row>
    <row r="5" spans="1:15" s="12" customFormat="1" ht="12.75" customHeight="1" x14ac:dyDescent="0.2">
      <c r="A5" s="9" t="s">
        <v>2</v>
      </c>
      <c r="B5" s="10" t="s">
        <v>3</v>
      </c>
      <c r="C5" s="10"/>
      <c r="D5" s="10"/>
      <c r="E5" s="10"/>
      <c r="F5" s="10"/>
      <c r="G5" s="11">
        <f t="shared" ref="G5:L5" si="0">G6+G44+G92</f>
        <v>4567961.3541477947</v>
      </c>
      <c r="H5" s="11">
        <f t="shared" si="0"/>
        <v>7085706.3176501263</v>
      </c>
      <c r="I5" s="11">
        <f t="shared" si="0"/>
        <v>9008441.5642140973</v>
      </c>
      <c r="J5" s="11">
        <f t="shared" si="0"/>
        <v>9527689.2580632064</v>
      </c>
      <c r="K5" s="11">
        <f t="shared" si="0"/>
        <v>9086413.0985240377</v>
      </c>
      <c r="L5" s="11">
        <f t="shared" si="0"/>
        <v>9208866.6974918246</v>
      </c>
      <c r="M5" s="11">
        <v>11690994.951733472</v>
      </c>
      <c r="N5" s="11">
        <v>11470112.05627594</v>
      </c>
      <c r="O5" s="11">
        <v>12371669.011251677</v>
      </c>
    </row>
    <row r="6" spans="1:15" s="8" customFormat="1" ht="12.75" customHeight="1" outlineLevel="1" x14ac:dyDescent="0.2">
      <c r="A6" s="9"/>
      <c r="B6" s="13" t="s">
        <v>4</v>
      </c>
      <c r="C6" s="13"/>
      <c r="D6" s="13"/>
      <c r="E6" s="13"/>
      <c r="F6" s="13"/>
      <c r="G6" s="14">
        <f t="shared" ref="G6:L6" si="1">G7+G17+G26+G31+G39+G41+G42+G43</f>
        <v>6576615.4099028772</v>
      </c>
      <c r="H6" s="14">
        <f t="shared" si="1"/>
        <v>6431793.0897424091</v>
      </c>
      <c r="I6" s="14">
        <f t="shared" si="1"/>
        <v>8083498.0628788276</v>
      </c>
      <c r="J6" s="14">
        <f t="shared" si="1"/>
        <v>9948159.0071294028</v>
      </c>
      <c r="K6" s="14">
        <f t="shared" si="1"/>
        <v>8994318.0619169492</v>
      </c>
      <c r="L6" s="14">
        <f t="shared" si="1"/>
        <v>9522813.1336181536</v>
      </c>
      <c r="M6" s="14">
        <v>11500252.667761261</v>
      </c>
      <c r="N6" s="14">
        <v>11196734.007802011</v>
      </c>
      <c r="O6" s="14">
        <v>12304721.864061553</v>
      </c>
    </row>
    <row r="7" spans="1:15" s="8" customFormat="1" ht="12.75" customHeight="1" outlineLevel="1" x14ac:dyDescent="0.2">
      <c r="A7" s="9"/>
      <c r="B7" s="13"/>
      <c r="C7" s="13" t="s">
        <v>5</v>
      </c>
      <c r="D7" s="13"/>
      <c r="E7" s="13"/>
      <c r="F7" s="13"/>
      <c r="G7" s="14">
        <f t="shared" ref="G7:L7" si="2">SUM(G8:G16)</f>
        <v>3171875.0425793524</v>
      </c>
      <c r="H7" s="14">
        <f t="shared" si="2"/>
        <v>2778520.6393969115</v>
      </c>
      <c r="I7" s="14">
        <f t="shared" si="2"/>
        <v>4081149.0712886504</v>
      </c>
      <c r="J7" s="14">
        <f t="shared" si="2"/>
        <v>5776403.2168999985</v>
      </c>
      <c r="K7" s="14">
        <f t="shared" si="2"/>
        <v>5065470.9908839678</v>
      </c>
      <c r="L7" s="14">
        <f t="shared" si="2"/>
        <v>5327974.8128731893</v>
      </c>
      <c r="M7" s="14">
        <v>6100611.8071057228</v>
      </c>
      <c r="N7" s="14">
        <v>6416631.559878041</v>
      </c>
      <c r="O7" s="14">
        <v>6721165.8862408902</v>
      </c>
    </row>
    <row r="8" spans="1:15" s="8" customFormat="1" ht="12.75" customHeight="1" outlineLevel="2" x14ac:dyDescent="0.2">
      <c r="A8" s="9"/>
      <c r="B8" s="13"/>
      <c r="C8" s="13"/>
      <c r="D8" s="13" t="s">
        <v>6</v>
      </c>
      <c r="E8" s="13"/>
      <c r="F8" s="13"/>
      <c r="G8" s="14">
        <v>3659608.7014268558</v>
      </c>
      <c r="H8" s="14">
        <v>3120173.7795646675</v>
      </c>
      <c r="I8" s="14">
        <v>4290487.9712661821</v>
      </c>
      <c r="J8" s="14">
        <v>5479356.3899289239</v>
      </c>
      <c r="K8" s="14">
        <v>5203078.5981277646</v>
      </c>
      <c r="L8" s="14">
        <v>5719815.9930144791</v>
      </c>
      <c r="M8" s="14">
        <v>6366265.8892805222</v>
      </c>
      <c r="N8" s="14">
        <v>6724682.4890312105</v>
      </c>
      <c r="O8" s="14">
        <v>7155890.6187771158</v>
      </c>
    </row>
    <row r="9" spans="1:15" s="8" customFormat="1" ht="12.75" customHeight="1" outlineLevel="2" x14ac:dyDescent="0.2">
      <c r="A9" s="9"/>
      <c r="B9" s="13"/>
      <c r="C9" s="13"/>
      <c r="D9" s="13" t="s">
        <v>7</v>
      </c>
      <c r="E9" s="13"/>
      <c r="F9" s="13"/>
      <c r="G9" s="14">
        <v>33593.948249999994</v>
      </c>
      <c r="H9" s="14">
        <v>33832.338452000004</v>
      </c>
      <c r="I9" s="14">
        <v>36867.660633999993</v>
      </c>
      <c r="J9" s="14">
        <v>49727.934103999985</v>
      </c>
      <c r="K9" s="14">
        <v>50239.619589999995</v>
      </c>
      <c r="L9" s="14">
        <v>52838.877047999995</v>
      </c>
      <c r="M9" s="14">
        <v>55077.984397</v>
      </c>
      <c r="N9" s="14">
        <v>67616.71910300001</v>
      </c>
      <c r="O9" s="14">
        <v>70569.30307899999</v>
      </c>
    </row>
    <row r="10" spans="1:15" s="8" customFormat="1" ht="12.75" customHeight="1" outlineLevel="2" x14ac:dyDescent="0.2">
      <c r="A10" s="9"/>
      <c r="B10" s="13"/>
      <c r="C10" s="13"/>
      <c r="D10" s="13" t="s">
        <v>8</v>
      </c>
      <c r="E10" s="13"/>
      <c r="F10" s="13"/>
      <c r="G10" s="14">
        <v>84897.266749000002</v>
      </c>
      <c r="H10" s="14">
        <v>116216.8974409767</v>
      </c>
      <c r="I10" s="14">
        <v>88905.363868853063</v>
      </c>
      <c r="J10" s="14">
        <v>709521.06701165123</v>
      </c>
      <c r="K10" s="14">
        <v>327890.49328733527</v>
      </c>
      <c r="L10" s="14">
        <v>127604.02467182055</v>
      </c>
      <c r="M10" s="14">
        <v>401291.35588925361</v>
      </c>
      <c r="N10" s="14">
        <v>479757.98067312239</v>
      </c>
      <c r="O10" s="14">
        <v>343482.25260874594</v>
      </c>
    </row>
    <row r="11" spans="1:15" s="8" customFormat="1" ht="12.75" customHeight="1" outlineLevel="2" x14ac:dyDescent="0.2">
      <c r="A11" s="9"/>
      <c r="B11" s="13"/>
      <c r="C11" s="13"/>
      <c r="D11" s="13" t="s">
        <v>9</v>
      </c>
      <c r="E11" s="13"/>
      <c r="F11" s="13"/>
      <c r="G11" s="14">
        <v>868.50104799999974</v>
      </c>
      <c r="H11" s="14">
        <v>1814.8723949999999</v>
      </c>
      <c r="I11" s="14">
        <v>3248.0467619999995</v>
      </c>
      <c r="J11" s="14">
        <v>2667.9414339999998</v>
      </c>
      <c r="K11" s="14">
        <v>12196.652618000002</v>
      </c>
      <c r="L11" s="14">
        <v>51420.955800999996</v>
      </c>
      <c r="M11" s="14">
        <v>14421.468159</v>
      </c>
      <c r="N11" s="14">
        <v>27947.993971000004</v>
      </c>
      <c r="O11" s="14">
        <v>35837.236042999997</v>
      </c>
    </row>
    <row r="12" spans="1:15" s="8" customFormat="1" ht="12.75" customHeight="1" outlineLevel="2" x14ac:dyDescent="0.2">
      <c r="A12" s="9"/>
      <c r="B12" s="13"/>
      <c r="C12" s="13"/>
      <c r="D12" s="13" t="s">
        <v>10</v>
      </c>
      <c r="E12" s="13"/>
      <c r="F12" s="13"/>
      <c r="G12" s="14">
        <v>-2054.0192339999999</v>
      </c>
      <c r="H12" s="14">
        <v>6787.9957649999997</v>
      </c>
      <c r="I12" s="14">
        <v>10881.598182</v>
      </c>
      <c r="J12" s="14">
        <v>8544.5596800000003</v>
      </c>
      <c r="K12" s="14">
        <v>7449.1003470000005</v>
      </c>
      <c r="L12" s="14">
        <v>4692.7084909999994</v>
      </c>
      <c r="M12" s="14">
        <v>4061.7414250000006</v>
      </c>
      <c r="N12" s="14">
        <v>3384.5937720000002</v>
      </c>
      <c r="O12" s="14">
        <v>4888.9503479999994</v>
      </c>
    </row>
    <row r="13" spans="1:15" s="8" customFormat="1" ht="12.75" customHeight="1" outlineLevel="2" x14ac:dyDescent="0.2">
      <c r="A13" s="9"/>
      <c r="B13" s="13"/>
      <c r="C13" s="13"/>
      <c r="D13" s="13" t="s">
        <v>11</v>
      </c>
      <c r="E13" s="13"/>
      <c r="F13" s="13"/>
      <c r="G13" s="14">
        <v>-93701.27627210076</v>
      </c>
      <c r="H13" s="14">
        <v>-93128.964515939326</v>
      </c>
      <c r="I13" s="14">
        <v>-109093.9075123801</v>
      </c>
      <c r="J13" s="14">
        <v>-118845.00336402752</v>
      </c>
      <c r="K13" s="14">
        <v>-129412.95923796865</v>
      </c>
      <c r="L13" s="14">
        <v>-140808.39801877059</v>
      </c>
      <c r="M13" s="14">
        <v>-134930.12420595644</v>
      </c>
      <c r="N13" s="14">
        <v>-140464.26190584103</v>
      </c>
      <c r="O13" s="14">
        <v>-149624.03514252952</v>
      </c>
    </row>
    <row r="14" spans="1:15" s="8" customFormat="1" ht="12.75" customHeight="1" outlineLevel="2" x14ac:dyDescent="0.2">
      <c r="A14" s="9"/>
      <c r="B14" s="13"/>
      <c r="C14" s="13"/>
      <c r="D14" s="13" t="s">
        <v>12</v>
      </c>
      <c r="E14" s="13"/>
      <c r="F14" s="13"/>
      <c r="G14" s="14">
        <v>-507650.96147277433</v>
      </c>
      <c r="H14" s="14">
        <v>-404567.08887435106</v>
      </c>
      <c r="I14" s="14">
        <v>-237167.89968630127</v>
      </c>
      <c r="J14" s="14">
        <v>-347213.45548804611</v>
      </c>
      <c r="K14" s="14">
        <v>-401615.09829266887</v>
      </c>
      <c r="L14" s="14">
        <v>-484893.53527134273</v>
      </c>
      <c r="M14" s="14">
        <v>-600398.79495057522</v>
      </c>
      <c r="N14" s="14">
        <v>-743967.709885914</v>
      </c>
      <c r="O14" s="14">
        <v>-737682.21290472464</v>
      </c>
    </row>
    <row r="15" spans="1:15" s="8" customFormat="1" ht="12.75" customHeight="1" outlineLevel="2" x14ac:dyDescent="0.2">
      <c r="A15" s="9"/>
      <c r="B15" s="13"/>
      <c r="C15" s="13"/>
      <c r="D15" s="15" t="s">
        <v>191</v>
      </c>
      <c r="E15" s="13"/>
      <c r="F15" s="13"/>
      <c r="G15" s="14">
        <v>0</v>
      </c>
      <c r="H15" s="14">
        <v>17.079160000000005</v>
      </c>
      <c r="I15" s="14">
        <v>5.0677510000000012</v>
      </c>
      <c r="J15" s="14">
        <v>16.303613000000002</v>
      </c>
      <c r="K15" s="14">
        <v>9.3248139999999999</v>
      </c>
      <c r="L15" s="14">
        <v>3.60195</v>
      </c>
      <c r="M15" s="14">
        <v>-2.5743889999999987</v>
      </c>
      <c r="N15" s="14">
        <v>54.161507000000007</v>
      </c>
      <c r="O15" s="14">
        <v>-46.663748000000005</v>
      </c>
    </row>
    <row r="16" spans="1:15" s="8" customFormat="1" ht="12.75" customHeight="1" outlineLevel="2" x14ac:dyDescent="0.2">
      <c r="A16" s="9"/>
      <c r="B16" s="13"/>
      <c r="C16" s="13"/>
      <c r="D16" s="13" t="s">
        <v>13</v>
      </c>
      <c r="E16" s="13"/>
      <c r="F16" s="13"/>
      <c r="G16" s="14">
        <v>-3687.1179156282524</v>
      </c>
      <c r="H16" s="14">
        <v>-2626.2699904425276</v>
      </c>
      <c r="I16" s="14">
        <f>-2985.46397670374+0.634</f>
        <v>-2984.8299767037402</v>
      </c>
      <c r="J16" s="14">
        <v>-7372.5200195032985</v>
      </c>
      <c r="K16" s="14">
        <v>-4364.7403694947443</v>
      </c>
      <c r="L16" s="14">
        <v>-2699.4148129970713</v>
      </c>
      <c r="M16" s="14">
        <v>-5175.1384995205999</v>
      </c>
      <c r="N16" s="14">
        <v>-2380.406387537485</v>
      </c>
      <c r="O16" s="14">
        <v>-2149.5628197177607</v>
      </c>
    </row>
    <row r="17" spans="1:15" s="8" customFormat="1" ht="12.75" customHeight="1" outlineLevel="1" x14ac:dyDescent="0.2">
      <c r="A17" s="9"/>
      <c r="B17" s="13"/>
      <c r="C17" s="13" t="s">
        <v>14</v>
      </c>
      <c r="D17" s="13"/>
      <c r="E17" s="13"/>
      <c r="F17" s="13"/>
      <c r="G17" s="14">
        <f t="shared" ref="G17:L17" si="3">SUM(G18:G25)</f>
        <v>1239785.5388973302</v>
      </c>
      <c r="H17" s="14">
        <f t="shared" si="3"/>
        <v>1449099.0799839797</v>
      </c>
      <c r="I17" s="14">
        <f t="shared" si="3"/>
        <v>1663293.4517069999</v>
      </c>
      <c r="J17" s="14">
        <f t="shared" si="3"/>
        <v>1917675.246786</v>
      </c>
      <c r="K17" s="14">
        <f t="shared" si="3"/>
        <v>1981699.4016100001</v>
      </c>
      <c r="L17" s="14">
        <f t="shared" si="3"/>
        <v>2139886.5059170006</v>
      </c>
      <c r="M17" s="14">
        <v>2349804.4125910001</v>
      </c>
      <c r="N17" s="14">
        <v>2458249.0413280004</v>
      </c>
      <c r="O17" s="14">
        <v>2585642.0195835517</v>
      </c>
    </row>
    <row r="18" spans="1:15" s="8" customFormat="1" ht="12.75" customHeight="1" outlineLevel="2" x14ac:dyDescent="0.2">
      <c r="A18" s="9"/>
      <c r="B18" s="13"/>
      <c r="C18" s="13"/>
      <c r="D18" s="13" t="s">
        <v>15</v>
      </c>
      <c r="E18" s="13"/>
      <c r="F18" s="13"/>
      <c r="G18" s="14">
        <v>1184854.9149527338</v>
      </c>
      <c r="H18" s="14">
        <v>1392216.2102589998</v>
      </c>
      <c r="I18" s="14">
        <v>1596738.7263809999</v>
      </c>
      <c r="J18" s="14">
        <v>1846629.74587</v>
      </c>
      <c r="K18" s="14">
        <v>1954859.916947</v>
      </c>
      <c r="L18" s="14">
        <v>2110244.9736150005</v>
      </c>
      <c r="M18" s="14">
        <v>2337696.304881</v>
      </c>
      <c r="N18" s="14">
        <v>2551701.3277670001</v>
      </c>
      <c r="O18" s="14">
        <v>2545767.1245590001</v>
      </c>
    </row>
    <row r="19" spans="1:15" s="8" customFormat="1" ht="12.75" customHeight="1" outlineLevel="2" x14ac:dyDescent="0.2">
      <c r="A19" s="9"/>
      <c r="B19" s="13"/>
      <c r="C19" s="13"/>
      <c r="D19" s="13" t="s">
        <v>16</v>
      </c>
      <c r="E19" s="13"/>
      <c r="F19" s="13"/>
      <c r="G19" s="14">
        <v>66.430838607751639</v>
      </c>
      <c r="H19" s="14">
        <v>81.556879440235193</v>
      </c>
      <c r="I19" s="14">
        <v>28.106654999999975</v>
      </c>
      <c r="J19" s="14">
        <v>650.43241699999999</v>
      </c>
      <c r="K19" s="14">
        <v>1551.0021750000001</v>
      </c>
      <c r="L19" s="14">
        <v>-336.03581100000002</v>
      </c>
      <c r="M19" s="14">
        <v>-51.478195000000014</v>
      </c>
      <c r="N19" s="14">
        <v>37.60447400000001</v>
      </c>
      <c r="O19" s="14">
        <v>40.249575</v>
      </c>
    </row>
    <row r="20" spans="1:15" s="8" customFormat="1" ht="12.75" customHeight="1" outlineLevel="2" x14ac:dyDescent="0.2">
      <c r="A20" s="9"/>
      <c r="B20" s="13"/>
      <c r="C20" s="13"/>
      <c r="D20" s="13" t="s">
        <v>17</v>
      </c>
      <c r="E20" s="13"/>
      <c r="F20" s="13"/>
      <c r="G20" s="14">
        <v>38655.573046000012</v>
      </c>
      <c r="H20" s="14">
        <v>40183.445241000001</v>
      </c>
      <c r="I20" s="14">
        <v>46737.953633999998</v>
      </c>
      <c r="J20" s="14">
        <v>49413.435350000007</v>
      </c>
      <c r="K20" s="14">
        <v>673.50860499999999</v>
      </c>
      <c r="L20" s="14">
        <v>33.482616000000007</v>
      </c>
      <c r="M20" s="14">
        <v>3.9127489999999998</v>
      </c>
      <c r="N20" s="14">
        <v>3.6768069999999997</v>
      </c>
      <c r="O20" s="14">
        <v>-3.9542109999999995</v>
      </c>
    </row>
    <row r="21" spans="1:15" s="8" customFormat="1" ht="12.75" customHeight="1" outlineLevel="2" x14ac:dyDescent="0.2">
      <c r="A21" s="9"/>
      <c r="B21" s="13"/>
      <c r="C21" s="13"/>
      <c r="D21" s="13" t="s">
        <v>18</v>
      </c>
      <c r="E21" s="13"/>
      <c r="F21" s="13"/>
      <c r="G21" s="14">
        <v>3920.7133859887012</v>
      </c>
      <c r="H21" s="14">
        <v>5628.8448295395601</v>
      </c>
      <c r="I21" s="14">
        <v>6738.1281199999994</v>
      </c>
      <c r="J21" s="14">
        <v>7698.7516459999988</v>
      </c>
      <c r="K21" s="14">
        <v>8746.1457150000024</v>
      </c>
      <c r="L21" s="14">
        <v>9472.5760370000007</v>
      </c>
      <c r="M21" s="14">
        <v>8258.5202170000011</v>
      </c>
      <c r="N21" s="14">
        <v>7703.5401550000006</v>
      </c>
      <c r="O21" s="14">
        <v>12452.171277999998</v>
      </c>
    </row>
    <row r="22" spans="1:15" s="8" customFormat="1" ht="12.75" customHeight="1" outlineLevel="2" x14ac:dyDescent="0.2">
      <c r="A22" s="9"/>
      <c r="B22" s="13"/>
      <c r="C22" s="13"/>
      <c r="D22" s="15" t="s">
        <v>19</v>
      </c>
      <c r="E22" s="13"/>
      <c r="F22" s="13"/>
      <c r="G22" s="14">
        <v>59.159925000000001</v>
      </c>
      <c r="H22" s="14">
        <v>118.68174500000001</v>
      </c>
      <c r="I22" s="14">
        <v>84.197441000000012</v>
      </c>
      <c r="J22" s="14">
        <v>84.874364</v>
      </c>
      <c r="K22" s="14">
        <v>96.940286</v>
      </c>
      <c r="L22" s="14">
        <v>181.00228500000003</v>
      </c>
      <c r="M22" s="14">
        <v>230.51938899999999</v>
      </c>
      <c r="N22" s="14">
        <v>169.94421299999999</v>
      </c>
      <c r="O22" s="14">
        <v>228.33791255151479</v>
      </c>
    </row>
    <row r="23" spans="1:15" s="8" customFormat="1" ht="12.75" customHeight="1" outlineLevel="2" x14ac:dyDescent="0.2">
      <c r="A23" s="9"/>
      <c r="B23" s="13"/>
      <c r="C23" s="13"/>
      <c r="D23" s="15" t="s">
        <v>20</v>
      </c>
      <c r="E23" s="13"/>
      <c r="F23" s="13"/>
      <c r="G23" s="14">
        <v>9193.4296140000006</v>
      </c>
      <c r="H23" s="14">
        <v>7877.4941530000006</v>
      </c>
      <c r="I23" s="14">
        <v>8671.1547010000013</v>
      </c>
      <c r="J23" s="14">
        <v>9117.9871239999993</v>
      </c>
      <c r="K23" s="14">
        <v>10697.353923000001</v>
      </c>
      <c r="L23" s="14">
        <v>11729.474110999969</v>
      </c>
      <c r="M23" s="14">
        <v>14974.514080000001</v>
      </c>
      <c r="N23" s="14">
        <v>17108.237788000002</v>
      </c>
      <c r="O23" s="14">
        <v>20688.553813999999</v>
      </c>
    </row>
    <row r="24" spans="1:15" s="8" customFormat="1" ht="12.75" customHeight="1" outlineLevel="2" x14ac:dyDescent="0.2">
      <c r="A24" s="9"/>
      <c r="B24" s="13"/>
      <c r="C24" s="13"/>
      <c r="D24" s="15" t="s">
        <v>21</v>
      </c>
      <c r="E24" s="13"/>
      <c r="F24" s="13"/>
      <c r="G24" s="14">
        <v>3035.3171350000002</v>
      </c>
      <c r="H24" s="14">
        <v>2992.8468769999999</v>
      </c>
      <c r="I24" s="14">
        <v>4477.3944190000002</v>
      </c>
      <c r="J24" s="14">
        <v>4274.780495</v>
      </c>
      <c r="K24" s="14">
        <v>5198.9873710000002</v>
      </c>
      <c r="L24" s="14">
        <v>8583.7751480000006</v>
      </c>
      <c r="M24" s="14">
        <v>8522.2563659999996</v>
      </c>
      <c r="N24" s="14">
        <v>10885.909129</v>
      </c>
      <c r="O24" s="14">
        <v>7629.7616789999993</v>
      </c>
    </row>
    <row r="25" spans="1:15" s="8" customFormat="1" ht="12.75" customHeight="1" outlineLevel="2" x14ac:dyDescent="0.2">
      <c r="A25" s="9"/>
      <c r="B25" s="13"/>
      <c r="C25" s="13"/>
      <c r="D25" s="15" t="s">
        <v>196</v>
      </c>
      <c r="E25" s="13"/>
      <c r="F25" s="13"/>
      <c r="G25" s="14">
        <v>0</v>
      </c>
      <c r="H25" s="14">
        <v>0</v>
      </c>
      <c r="I25" s="14">
        <v>-182.209644</v>
      </c>
      <c r="J25" s="14">
        <v>-194.76048</v>
      </c>
      <c r="K25" s="14">
        <v>-124.45341200000001</v>
      </c>
      <c r="L25" s="14">
        <v>-22.742084000000002</v>
      </c>
      <c r="M25" s="14">
        <v>-19830.136895999993</v>
      </c>
      <c r="N25" s="14">
        <v>-129361.19900499997</v>
      </c>
      <c r="O25" s="14">
        <v>-1160.2250229999995</v>
      </c>
    </row>
    <row r="26" spans="1:15" s="8" customFormat="1" ht="12.75" customHeight="1" outlineLevel="1" x14ac:dyDescent="0.2">
      <c r="A26" s="9"/>
      <c r="B26" s="13"/>
      <c r="C26" s="13" t="s">
        <v>22</v>
      </c>
      <c r="D26" s="13"/>
      <c r="E26" s="13"/>
      <c r="F26" s="13"/>
      <c r="G26" s="14">
        <f t="shared" ref="G26:L26" si="4">SUM(G27:G30)</f>
        <v>-57955.12882699992</v>
      </c>
      <c r="H26" s="14">
        <f t="shared" si="4"/>
        <v>-35552.64081099999</v>
      </c>
      <c r="I26" s="14">
        <f t="shared" si="4"/>
        <v>-99464.466517999987</v>
      </c>
      <c r="J26" s="14">
        <f t="shared" si="4"/>
        <v>-142540.1945420001</v>
      </c>
      <c r="K26" s="14">
        <f t="shared" si="4"/>
        <v>-169470.9350670001</v>
      </c>
      <c r="L26" s="14">
        <f t="shared" si="4"/>
        <v>-215910.44326400009</v>
      </c>
      <c r="M26" s="14">
        <v>-286542.56012689811</v>
      </c>
      <c r="N26" s="14">
        <v>-464730.47350902797</v>
      </c>
      <c r="O26" s="14">
        <v>-191810.01379974396</v>
      </c>
    </row>
    <row r="27" spans="1:15" s="8" customFormat="1" ht="12.75" customHeight="1" outlineLevel="2" x14ac:dyDescent="0.2">
      <c r="A27" s="9"/>
      <c r="B27" s="13"/>
      <c r="C27" s="13"/>
      <c r="D27" s="15" t="s">
        <v>23</v>
      </c>
      <c r="E27" s="13"/>
      <c r="F27" s="13"/>
      <c r="G27" s="14">
        <v>290349.03090700007</v>
      </c>
      <c r="H27" s="14">
        <v>314699.29813999997</v>
      </c>
      <c r="I27" s="14">
        <v>314289.337788</v>
      </c>
      <c r="J27" s="14">
        <v>367907.85389700002</v>
      </c>
      <c r="K27" s="14">
        <v>435865.70776899997</v>
      </c>
      <c r="L27" s="14">
        <v>480355.71777699993</v>
      </c>
      <c r="M27" s="14">
        <v>545899.44289110193</v>
      </c>
      <c r="N27" s="14">
        <v>652919.30690897186</v>
      </c>
      <c r="O27" s="14">
        <v>663879.00949725613</v>
      </c>
    </row>
    <row r="28" spans="1:15" s="8" customFormat="1" ht="12.75" customHeight="1" outlineLevel="2" x14ac:dyDescent="0.2">
      <c r="A28" s="9"/>
      <c r="B28" s="13"/>
      <c r="C28" s="13"/>
      <c r="D28" s="13" t="s">
        <v>24</v>
      </c>
      <c r="E28" s="13"/>
      <c r="F28" s="13"/>
      <c r="G28" s="14">
        <v>14115.561271999999</v>
      </c>
      <c r="H28" s="14">
        <v>17905.10413</v>
      </c>
      <c r="I28" s="14">
        <v>13052.986172000001</v>
      </c>
      <c r="J28" s="14">
        <v>19271.583173999999</v>
      </c>
      <c r="K28" s="14">
        <v>11642.820361000011</v>
      </c>
      <c r="L28" s="14">
        <v>12323.032914999967</v>
      </c>
      <c r="M28" s="14">
        <v>11307.873157999999</v>
      </c>
      <c r="N28" s="14">
        <v>20902.721687999998</v>
      </c>
      <c r="O28" s="14">
        <v>21944.296974999997</v>
      </c>
    </row>
    <row r="29" spans="1:15" s="8" customFormat="1" ht="12.75" customHeight="1" outlineLevel="2" x14ac:dyDescent="0.2">
      <c r="A29" s="9"/>
      <c r="B29" s="13"/>
      <c r="C29" s="13"/>
      <c r="D29" s="13" t="s">
        <v>25</v>
      </c>
      <c r="E29" s="13"/>
      <c r="F29" s="13"/>
      <c r="G29" s="14">
        <v>-291606.970638</v>
      </c>
      <c r="H29" s="14">
        <v>-288576.59558499994</v>
      </c>
      <c r="I29" s="14">
        <v>-324043.35141200002</v>
      </c>
      <c r="J29" s="14">
        <v>-411234.75510300009</v>
      </c>
      <c r="K29" s="14">
        <v>-465035.80471900007</v>
      </c>
      <c r="L29" s="14">
        <v>-525910.45593699999</v>
      </c>
      <c r="M29" s="14">
        <v>-605978.23504299996</v>
      </c>
      <c r="N29" s="14">
        <v>-887564.57666699984</v>
      </c>
      <c r="O29" s="14">
        <v>-645644.07256999996</v>
      </c>
    </row>
    <row r="30" spans="1:15" s="8" customFormat="1" ht="12.75" customHeight="1" outlineLevel="2" x14ac:dyDescent="0.2">
      <c r="A30" s="9"/>
      <c r="B30" s="13"/>
      <c r="C30" s="13"/>
      <c r="D30" s="13" t="s">
        <v>26</v>
      </c>
      <c r="E30" s="13"/>
      <c r="F30" s="13"/>
      <c r="G30" s="14">
        <v>-70812.750368000008</v>
      </c>
      <c r="H30" s="14">
        <v>-79580.447496000008</v>
      </c>
      <c r="I30" s="14">
        <v>-102763.43906599998</v>
      </c>
      <c r="J30" s="14">
        <v>-118484.87651</v>
      </c>
      <c r="K30" s="14">
        <v>-151943.65847800003</v>
      </c>
      <c r="L30" s="14">
        <v>-182678.73801900001</v>
      </c>
      <c r="M30" s="14">
        <v>-237771.641133</v>
      </c>
      <c r="N30" s="14">
        <v>-250987.92543900004</v>
      </c>
      <c r="O30" s="14">
        <v>-231989.24770200008</v>
      </c>
    </row>
    <row r="31" spans="1:15" s="8" customFormat="1" ht="12.75" customHeight="1" outlineLevel="1" x14ac:dyDescent="0.2">
      <c r="A31" s="9"/>
      <c r="B31" s="13"/>
      <c r="C31" s="13" t="s">
        <v>27</v>
      </c>
      <c r="D31" s="13"/>
      <c r="E31" s="13"/>
      <c r="F31" s="13"/>
      <c r="G31" s="14">
        <f t="shared" ref="G31:L31" si="5">SUM(G32:G38)</f>
        <v>1870768.5085488958</v>
      </c>
      <c r="H31" s="14">
        <f t="shared" si="5"/>
        <v>1832380.9187472127</v>
      </c>
      <c r="I31" s="14">
        <f t="shared" si="5"/>
        <v>1860030.8639474595</v>
      </c>
      <c r="J31" s="14">
        <f t="shared" si="5"/>
        <v>1774043.7465922439</v>
      </c>
      <c r="K31" s="14">
        <f t="shared" si="5"/>
        <v>1568530.6877962374</v>
      </c>
      <c r="L31" s="14">
        <f t="shared" si="5"/>
        <v>1793788.1391272806</v>
      </c>
      <c r="M31" s="14">
        <v>1899934.2775760256</v>
      </c>
      <c r="N31" s="14">
        <v>1601412.0260563241</v>
      </c>
      <c r="O31" s="14">
        <v>1734044.68826953</v>
      </c>
    </row>
    <row r="32" spans="1:15" s="8" customFormat="1" ht="12.75" customHeight="1" outlineLevel="2" x14ac:dyDescent="0.2">
      <c r="A32" s="9"/>
      <c r="B32" s="13"/>
      <c r="C32" s="13"/>
      <c r="D32" s="13" t="s">
        <v>28</v>
      </c>
      <c r="E32" s="13"/>
      <c r="F32" s="13"/>
      <c r="G32" s="14">
        <v>1429518.8303836251</v>
      </c>
      <c r="H32" s="14">
        <v>1966453.482028282</v>
      </c>
      <c r="I32" s="14">
        <v>1489241.9635784477</v>
      </c>
      <c r="J32" s="14">
        <v>958674.55101083883</v>
      </c>
      <c r="K32" s="14">
        <v>1629952.558689605</v>
      </c>
      <c r="L32" s="14">
        <v>813635.62211258616</v>
      </c>
      <c r="M32" s="14">
        <v>630425.13359653368</v>
      </c>
      <c r="N32" s="14">
        <v>476762.6702744916</v>
      </c>
      <c r="O32" s="14">
        <v>599900.32526726357</v>
      </c>
    </row>
    <row r="33" spans="1:15" s="8" customFormat="1" ht="12.75" customHeight="1" outlineLevel="2" x14ac:dyDescent="0.2">
      <c r="A33" s="9"/>
      <c r="B33" s="13"/>
      <c r="C33" s="13"/>
      <c r="D33" s="13" t="s">
        <v>201</v>
      </c>
      <c r="E33" s="13"/>
      <c r="F33" s="13"/>
      <c r="G33" s="14">
        <v>-734463.89630747982</v>
      </c>
      <c r="H33" s="14">
        <v>-900542.50273220043</v>
      </c>
      <c r="I33" s="14">
        <v>-696098.31099183892</v>
      </c>
      <c r="J33" s="14">
        <v>-431792.85923945042</v>
      </c>
      <c r="K33" s="14">
        <v>-847910.17280040577</v>
      </c>
      <c r="L33" s="14">
        <v>-75858.302363710405</v>
      </c>
      <c r="M33" s="14">
        <v>-1541.3665136116024</v>
      </c>
      <c r="N33" s="14">
        <v>-66656.631727481014</v>
      </c>
      <c r="O33" s="14">
        <v>-7810.3682456308588</v>
      </c>
    </row>
    <row r="34" spans="1:15" s="8" customFormat="1" ht="12.75" customHeight="1" outlineLevel="2" x14ac:dyDescent="0.2">
      <c r="A34" s="9"/>
      <c r="B34" s="13"/>
      <c r="C34" s="13"/>
      <c r="D34" s="13" t="s">
        <v>195</v>
      </c>
      <c r="E34" s="13"/>
      <c r="F34" s="13"/>
      <c r="G34" s="14">
        <v>840190.23202843929</v>
      </c>
      <c r="H34" s="14">
        <v>347567.89626611857</v>
      </c>
      <c r="I34" s="14">
        <v>672006.86313005642</v>
      </c>
      <c r="J34" s="14">
        <v>590930.393196041</v>
      </c>
      <c r="K34" s="14">
        <v>236507.43961479879</v>
      </c>
      <c r="L34" s="14">
        <v>434712.13505802443</v>
      </c>
      <c r="M34" s="14">
        <v>456368.22318184335</v>
      </c>
      <c r="N34" s="14">
        <v>193707.09756695415</v>
      </c>
      <c r="O34" s="14">
        <v>223332.59998296117</v>
      </c>
    </row>
    <row r="35" spans="1:15" s="8" customFormat="1" ht="12.75" customHeight="1" outlineLevel="2" x14ac:dyDescent="0.2">
      <c r="A35" s="9"/>
      <c r="B35" s="13"/>
      <c r="C35" s="13"/>
      <c r="D35" s="13" t="s">
        <v>29</v>
      </c>
      <c r="E35" s="13"/>
      <c r="F35" s="13"/>
      <c r="G35" s="14">
        <v>266815.94261200703</v>
      </c>
      <c r="H35" s="14">
        <v>302332.81707769603</v>
      </c>
      <c r="I35" s="14">
        <v>325429.86520685011</v>
      </c>
      <c r="J35" s="14">
        <v>530051.86603140691</v>
      </c>
      <c r="K35" s="14">
        <v>422689.59758661152</v>
      </c>
      <c r="L35" s="14">
        <v>433432.98568348377</v>
      </c>
      <c r="M35" s="14">
        <v>528476.08247928007</v>
      </c>
      <c r="N35" s="14">
        <v>593452.35263488907</v>
      </c>
      <c r="O35" s="14">
        <v>590541.03627445246</v>
      </c>
    </row>
    <row r="36" spans="1:15" s="8" customFormat="1" ht="12.75" customHeight="1" outlineLevel="2" x14ac:dyDescent="0.2">
      <c r="A36" s="9"/>
      <c r="B36" s="13"/>
      <c r="C36" s="13"/>
      <c r="D36" s="13" t="s">
        <v>30</v>
      </c>
      <c r="E36" s="13"/>
      <c r="F36" s="13"/>
      <c r="G36" s="14">
        <v>51046.426576795893</v>
      </c>
      <c r="H36" s="14">
        <v>39659.188696278543</v>
      </c>
      <c r="I36" s="14">
        <v>44603.147594250375</v>
      </c>
      <c r="J36" s="14">
        <v>58027.112227093123</v>
      </c>
      <c r="K36" s="14">
        <v>67764.686124660569</v>
      </c>
      <c r="L36" s="14">
        <v>85554.027866419012</v>
      </c>
      <c r="M36" s="14">
        <v>138117.87421035094</v>
      </c>
      <c r="N36" s="14">
        <v>169867.54325029993</v>
      </c>
      <c r="O36" s="14">
        <v>219654.0167087712</v>
      </c>
    </row>
    <row r="37" spans="1:15" s="8" customFormat="1" ht="12.75" customHeight="1" outlineLevel="2" x14ac:dyDescent="0.2">
      <c r="A37" s="9"/>
      <c r="B37" s="13"/>
      <c r="C37" s="13"/>
      <c r="D37" s="13" t="s">
        <v>31</v>
      </c>
      <c r="E37" s="13"/>
      <c r="F37" s="13"/>
      <c r="G37" s="14">
        <v>5610.6518660000011</v>
      </c>
      <c r="H37" s="14">
        <v>71359.308057745511</v>
      </c>
      <c r="I37" s="14">
        <v>4552.2298657995498</v>
      </c>
      <c r="J37" s="14">
        <v>2798.3696820119621</v>
      </c>
      <c r="K37" s="14">
        <v>-5976.7808240000004</v>
      </c>
      <c r="L37" s="14">
        <v>4857.7265585457862</v>
      </c>
      <c r="M37" s="14">
        <v>8919.8531336694086</v>
      </c>
      <c r="N37" s="14">
        <v>8652.003574305545</v>
      </c>
      <c r="O37" s="14">
        <v>420.87544200000048</v>
      </c>
    </row>
    <row r="38" spans="1:15" s="8" customFormat="1" ht="12.75" customHeight="1" outlineLevel="2" x14ac:dyDescent="0.2">
      <c r="A38" s="9"/>
      <c r="B38" s="13"/>
      <c r="C38" s="13"/>
      <c r="D38" s="13" t="s">
        <v>32</v>
      </c>
      <c r="E38" s="13"/>
      <c r="F38" s="13"/>
      <c r="G38" s="14">
        <v>12050.321389508319</v>
      </c>
      <c r="H38" s="14">
        <v>5550.7293532923095</v>
      </c>
      <c r="I38" s="14">
        <v>20295.10556389434</v>
      </c>
      <c r="J38" s="14">
        <v>65354.313684302688</v>
      </c>
      <c r="K38" s="14">
        <v>65503.359404967399</v>
      </c>
      <c r="L38" s="14">
        <v>97453.944211931812</v>
      </c>
      <c r="M38" s="14">
        <v>139168.47748795984</v>
      </c>
      <c r="N38" s="14">
        <v>225626.99048286484</v>
      </c>
      <c r="O38" s="14">
        <v>108006.20283971226</v>
      </c>
    </row>
    <row r="39" spans="1:15" s="8" customFormat="1" ht="12.75" customHeight="1" outlineLevel="1" x14ac:dyDescent="0.2">
      <c r="A39" s="9"/>
      <c r="B39" s="13"/>
      <c r="C39" s="13" t="s">
        <v>33</v>
      </c>
      <c r="D39" s="13"/>
      <c r="E39" s="13"/>
      <c r="F39" s="13"/>
      <c r="G39" s="14">
        <v>44974.106870999989</v>
      </c>
      <c r="H39" s="14">
        <v>194197.79362369244</v>
      </c>
      <c r="I39" s="14">
        <v>116722.9850321464</v>
      </c>
      <c r="J39" s="14">
        <v>87033.537508526701</v>
      </c>
      <c r="K39" s="14">
        <v>144866.64625660598</v>
      </c>
      <c r="L39" s="14">
        <v>100864.18790690316</v>
      </c>
      <c r="M39" s="14">
        <v>132378.48238617548</v>
      </c>
      <c r="N39" s="14">
        <v>88350.320056616009</v>
      </c>
      <c r="O39" s="14">
        <v>193070.86376691292</v>
      </c>
    </row>
    <row r="40" spans="1:15" s="8" customFormat="1" ht="12.75" customHeight="1" outlineLevel="1" x14ac:dyDescent="0.2">
      <c r="A40" s="9"/>
      <c r="B40" s="13"/>
      <c r="C40" s="13" t="s">
        <v>209</v>
      </c>
      <c r="D40" s="13"/>
      <c r="E40" s="13"/>
      <c r="F40" s="13"/>
      <c r="G40" s="14"/>
      <c r="H40" s="14"/>
      <c r="I40" s="14"/>
      <c r="J40" s="14"/>
      <c r="K40" s="14"/>
      <c r="L40" s="14"/>
      <c r="M40" s="14">
        <v>893048.29247438419</v>
      </c>
      <c r="N40" s="14">
        <v>747364.4189386731</v>
      </c>
      <c r="O40" s="14">
        <v>863833.63815584627</v>
      </c>
    </row>
    <row r="41" spans="1:15" s="8" customFormat="1" ht="12.75" customHeight="1" outlineLevel="1" x14ac:dyDescent="0.2">
      <c r="A41" s="9"/>
      <c r="B41" s="13"/>
      <c r="C41" s="13" t="s">
        <v>34</v>
      </c>
      <c r="D41" s="13"/>
      <c r="E41" s="13"/>
      <c r="F41" s="13"/>
      <c r="G41" s="14">
        <v>23882.31331041898</v>
      </c>
      <c r="H41" s="14">
        <v>37610.133385475274</v>
      </c>
      <c r="I41" s="14">
        <v>43463.626774214899</v>
      </c>
      <c r="J41" s="14">
        <v>66758.448642815725</v>
      </c>
      <c r="K41" s="14">
        <v>87145.620371378754</v>
      </c>
      <c r="L41" s="14">
        <v>81822.944575982372</v>
      </c>
      <c r="M41" s="14">
        <v>141089.05703959058</v>
      </c>
      <c r="N41" s="14">
        <v>227948.18703033793</v>
      </c>
      <c r="O41" s="14">
        <v>280482.73614661576</v>
      </c>
    </row>
    <row r="42" spans="1:15" s="8" customFormat="1" ht="12.75" customHeight="1" outlineLevel="1" x14ac:dyDescent="0.2">
      <c r="A42" s="9"/>
      <c r="B42" s="13"/>
      <c r="C42" s="13" t="s">
        <v>35</v>
      </c>
      <c r="D42" s="13"/>
      <c r="E42" s="13"/>
      <c r="F42" s="13"/>
      <c r="G42" s="14">
        <v>283601.66452045005</v>
      </c>
      <c r="H42" s="14">
        <v>171025.09033113674</v>
      </c>
      <c r="I42" s="14">
        <v>415914.34152335505</v>
      </c>
      <c r="J42" s="14">
        <v>450642.05567081703</v>
      </c>
      <c r="K42" s="14">
        <v>304704.57656475913</v>
      </c>
      <c r="L42" s="14">
        <v>265865.38703245745</v>
      </c>
      <c r="M42" s="14">
        <v>222890.06886029785</v>
      </c>
      <c r="N42" s="14">
        <v>88342.141611223458</v>
      </c>
      <c r="O42" s="14">
        <v>86290.858751749925</v>
      </c>
    </row>
    <row r="43" spans="1:15" s="8" customFormat="1" ht="12.75" customHeight="1" outlineLevel="1" x14ac:dyDescent="0.2">
      <c r="A43" s="9"/>
      <c r="B43" s="13"/>
      <c r="C43" s="13" t="s">
        <v>36</v>
      </c>
      <c r="D43" s="13"/>
      <c r="E43" s="13"/>
      <c r="F43" s="13"/>
      <c r="G43" s="14">
        <v>-316.63599756977487</v>
      </c>
      <c r="H43" s="14">
        <v>4512.0750850000004</v>
      </c>
      <c r="I43" s="14">
        <v>2388.1891240000004</v>
      </c>
      <c r="J43" s="14">
        <v>18142.949570999997</v>
      </c>
      <c r="K43" s="14">
        <v>11371.073500999999</v>
      </c>
      <c r="L43" s="14">
        <v>28521.59944934128</v>
      </c>
      <c r="M43" s="14">
        <v>47038.829854960553</v>
      </c>
      <c r="N43" s="14">
        <v>33166.786411824716</v>
      </c>
      <c r="O43" s="14">
        <v>32001.186946203703</v>
      </c>
    </row>
    <row r="44" spans="1:15" s="8" customFormat="1" ht="12.75" customHeight="1" outlineLevel="1" x14ac:dyDescent="0.2">
      <c r="A44" s="9"/>
      <c r="B44" s="13" t="s">
        <v>37</v>
      </c>
      <c r="C44" s="13"/>
      <c r="D44" s="13"/>
      <c r="E44" s="13"/>
      <c r="F44" s="13"/>
      <c r="G44" s="14">
        <f t="shared" ref="G44:L44" si="6">G45+G67+G90+G91</f>
        <v>-2008672.0082460828</v>
      </c>
      <c r="H44" s="14">
        <f t="shared" si="6"/>
        <v>646431.82266471756</v>
      </c>
      <c r="I44" s="14">
        <f t="shared" si="6"/>
        <v>908098.42642349226</v>
      </c>
      <c r="J44" s="14">
        <f t="shared" si="6"/>
        <v>-437884.75620219647</v>
      </c>
      <c r="K44" s="14">
        <f t="shared" si="6"/>
        <v>81816.784150087522</v>
      </c>
      <c r="L44" s="14">
        <f t="shared" si="6"/>
        <v>-347485.05405825825</v>
      </c>
      <c r="M44" s="14">
        <v>177431.42779484292</v>
      </c>
      <c r="N44" s="14">
        <v>234957.20447893036</v>
      </c>
      <c r="O44" s="14">
        <v>51006.156390004806</v>
      </c>
    </row>
    <row r="45" spans="1:15" s="8" customFormat="1" ht="12.75" customHeight="1" outlineLevel="1" x14ac:dyDescent="0.2">
      <c r="A45" s="9"/>
      <c r="B45" s="13"/>
      <c r="C45" s="13" t="s">
        <v>38</v>
      </c>
      <c r="D45" s="13"/>
      <c r="E45" s="13"/>
      <c r="F45" s="13"/>
      <c r="G45" s="14">
        <f t="shared" ref="G45:L45" si="7">SUM(G46:G53,G56:G64)</f>
        <v>-5681380.7729322072</v>
      </c>
      <c r="H45" s="14">
        <f t="shared" si="7"/>
        <v>-3955955.0439916654</v>
      </c>
      <c r="I45" s="14">
        <f t="shared" si="7"/>
        <v>-5283657.8023120314</v>
      </c>
      <c r="J45" s="14">
        <f t="shared" si="7"/>
        <v>-6885380.1060233032</v>
      </c>
      <c r="K45" s="14">
        <f t="shared" si="7"/>
        <v>-6281175.2313674735</v>
      </c>
      <c r="L45" s="14">
        <f t="shared" si="7"/>
        <v>-7176257.644447742</v>
      </c>
      <c r="M45" s="14">
        <v>-7263385.245038528</v>
      </c>
      <c r="N45" s="14">
        <v>-7190222.940318183</v>
      </c>
      <c r="O45" s="14">
        <v>-7918604.8312538629</v>
      </c>
    </row>
    <row r="46" spans="1:15" s="8" customFormat="1" ht="12.75" customHeight="1" outlineLevel="2" x14ac:dyDescent="0.2">
      <c r="A46" s="9"/>
      <c r="B46" s="13"/>
      <c r="C46" s="13"/>
      <c r="D46" s="13" t="s">
        <v>39</v>
      </c>
      <c r="E46" s="13"/>
      <c r="F46" s="13"/>
      <c r="G46" s="14">
        <v>-4589646.7270413376</v>
      </c>
      <c r="H46" s="14">
        <v>-3269370.2314098324</v>
      </c>
      <c r="I46" s="14">
        <v>-4117040.3239791691</v>
      </c>
      <c r="J46" s="14">
        <v>-6113831.0533610135</v>
      </c>
      <c r="K46" s="14">
        <v>-5867774.4470589496</v>
      </c>
      <c r="L46" s="14">
        <v>-6030750.7222514628</v>
      </c>
      <c r="M46" s="14">
        <v>-6467816.7866759747</v>
      </c>
      <c r="N46" s="14">
        <v>-6845635.9347571721</v>
      </c>
      <c r="O46" s="14">
        <v>-6901150.8171831965</v>
      </c>
    </row>
    <row r="47" spans="1:15" s="8" customFormat="1" ht="12.75" customHeight="1" outlineLevel="2" x14ac:dyDescent="0.2">
      <c r="A47" s="9"/>
      <c r="B47" s="13"/>
      <c r="C47" s="13"/>
      <c r="D47" s="13" t="s">
        <v>40</v>
      </c>
      <c r="E47" s="13"/>
      <c r="F47" s="13"/>
      <c r="G47" s="14">
        <v>-871800.46056830999</v>
      </c>
      <c r="H47" s="14">
        <v>-801570.0163350635</v>
      </c>
      <c r="I47" s="14">
        <v>-1060871.4814257079</v>
      </c>
      <c r="J47" s="14">
        <v>-1074611.1788298097</v>
      </c>
      <c r="K47" s="14">
        <v>-846787.76796769258</v>
      </c>
      <c r="L47" s="14">
        <v>-989279.34649466281</v>
      </c>
      <c r="M47" s="14">
        <v>-1115106.9898670029</v>
      </c>
      <c r="N47" s="14">
        <v>-991844.88010247925</v>
      </c>
      <c r="O47" s="14">
        <v>-900703.50038275227</v>
      </c>
    </row>
    <row r="48" spans="1:15" s="8" customFormat="1" ht="12.75" customHeight="1" outlineLevel="2" x14ac:dyDescent="0.2">
      <c r="A48" s="9"/>
      <c r="B48" s="13"/>
      <c r="C48" s="13"/>
      <c r="D48" s="8" t="s">
        <v>41</v>
      </c>
      <c r="E48" s="13"/>
      <c r="F48" s="13"/>
      <c r="G48" s="14">
        <v>-353723.96417062706</v>
      </c>
      <c r="H48" s="14">
        <v>-4417.7508349999998</v>
      </c>
      <c r="I48" s="14">
        <v>-2696.5208410000005</v>
      </c>
      <c r="J48" s="14">
        <v>-3853.8551979999993</v>
      </c>
      <c r="K48" s="14">
        <v>-8114.9143589999985</v>
      </c>
      <c r="L48" s="14">
        <v>-13671.882232999998</v>
      </c>
      <c r="M48" s="14">
        <v>-19157.725934999999</v>
      </c>
      <c r="N48" s="14">
        <v>-24909.001728000003</v>
      </c>
      <c r="O48" s="14">
        <v>-2793.5888019999993</v>
      </c>
    </row>
    <row r="49" spans="1:15" s="8" customFormat="1" ht="12.75" customHeight="1" outlineLevel="2" x14ac:dyDescent="0.2">
      <c r="A49" s="9"/>
      <c r="B49" s="13"/>
      <c r="C49" s="13"/>
      <c r="D49" s="8" t="s">
        <v>42</v>
      </c>
      <c r="E49" s="13"/>
      <c r="F49" s="13"/>
      <c r="G49" s="14">
        <v>-9097.4772699999994</v>
      </c>
      <c r="H49" s="14">
        <v>-7405.7206749999996</v>
      </c>
      <c r="I49" s="14">
        <v>-6003.2364129999996</v>
      </c>
      <c r="J49" s="14">
        <v>-11117.036176000003</v>
      </c>
      <c r="K49" s="14">
        <v>-9428.8116770000015</v>
      </c>
      <c r="L49" s="14">
        <v>-9806.6691999999985</v>
      </c>
      <c r="M49" s="14">
        <v>-27503.538057999998</v>
      </c>
      <c r="N49" s="14">
        <v>-14441.065145000002</v>
      </c>
      <c r="O49" s="14">
        <v>-14013.940369</v>
      </c>
    </row>
    <row r="50" spans="1:15" s="8" customFormat="1" ht="12.75" customHeight="1" outlineLevel="2" x14ac:dyDescent="0.2">
      <c r="A50" s="9"/>
      <c r="B50" s="13"/>
      <c r="C50" s="13"/>
      <c r="D50" s="8" t="s">
        <v>43</v>
      </c>
      <c r="E50" s="13"/>
      <c r="F50" s="13"/>
      <c r="G50" s="14">
        <v>-183.11322899999993</v>
      </c>
      <c r="H50" s="14">
        <v>-514.37555599999962</v>
      </c>
      <c r="I50" s="14">
        <v>-916.03735299999994</v>
      </c>
      <c r="J50" s="14">
        <v>-717.46441900000002</v>
      </c>
      <c r="K50" s="14">
        <v>-1667.0773899999999</v>
      </c>
      <c r="L50" s="14">
        <v>-847.98191200000042</v>
      </c>
      <c r="M50" s="14">
        <v>-324.3557889999999</v>
      </c>
      <c r="N50" s="14">
        <v>-1122.299379</v>
      </c>
      <c r="O50" s="14">
        <v>-1814.812985</v>
      </c>
    </row>
    <row r="51" spans="1:15" s="8" customFormat="1" ht="12.75" customHeight="1" outlineLevel="2" x14ac:dyDescent="0.2">
      <c r="A51" s="9"/>
      <c r="B51" s="13"/>
      <c r="C51" s="13"/>
      <c r="D51" s="8" t="s">
        <v>204</v>
      </c>
      <c r="E51" s="13"/>
      <c r="F51" s="13"/>
      <c r="G51" s="14"/>
      <c r="H51" s="14"/>
      <c r="I51" s="14"/>
      <c r="J51" s="14"/>
      <c r="K51" s="14"/>
      <c r="L51" s="14">
        <v>-150.989203</v>
      </c>
      <c r="M51" s="14">
        <v>-73.042767999999995</v>
      </c>
      <c r="N51" s="14">
        <v>-4.5918719999999995</v>
      </c>
      <c r="O51" s="14">
        <v>-901.52136450886974</v>
      </c>
    </row>
    <row r="52" spans="1:15" s="8" customFormat="1" ht="12.75" customHeight="1" outlineLevel="2" x14ac:dyDescent="0.2">
      <c r="A52" s="9"/>
      <c r="B52" s="13"/>
      <c r="C52" s="13"/>
      <c r="D52" s="13" t="s">
        <v>44</v>
      </c>
      <c r="E52" s="13"/>
      <c r="F52" s="13"/>
      <c r="G52" s="14">
        <v>-49883.550897000008</v>
      </c>
      <c r="H52" s="14">
        <v>-31341.649526000001</v>
      </c>
      <c r="I52" s="14">
        <v>-23913.468904000005</v>
      </c>
      <c r="J52" s="14">
        <v>-29080.336926000004</v>
      </c>
      <c r="K52" s="14">
        <v>-36845.069029000006</v>
      </c>
      <c r="L52" s="14">
        <v>-38488.221053999994</v>
      </c>
      <c r="M52" s="14">
        <v>-31833.465337999998</v>
      </c>
      <c r="N52" s="14">
        <v>-31706.74063</v>
      </c>
      <c r="O52" s="14">
        <v>-53430.976454000003</v>
      </c>
    </row>
    <row r="53" spans="1:15" s="8" customFormat="1" ht="12.75" customHeight="1" outlineLevel="2" x14ac:dyDescent="0.2">
      <c r="A53" s="9"/>
      <c r="B53" s="13"/>
      <c r="C53" s="13"/>
      <c r="D53" s="13" t="s">
        <v>45</v>
      </c>
      <c r="E53" s="13"/>
      <c r="F53" s="13"/>
      <c r="G53" s="14">
        <f t="shared" ref="G53:L53" si="8">G54+G55</f>
        <v>-64.821805999999924</v>
      </c>
      <c r="H53" s="14">
        <f t="shared" si="8"/>
        <v>-200.02351099999942</v>
      </c>
      <c r="I53" s="14">
        <f t="shared" si="8"/>
        <v>-57.676012999992963</v>
      </c>
      <c r="J53" s="14">
        <f t="shared" si="8"/>
        <v>-244.20952899999247</v>
      </c>
      <c r="K53" s="14">
        <f t="shared" si="8"/>
        <v>-265.32896700000128</v>
      </c>
      <c r="L53" s="14">
        <f t="shared" si="8"/>
        <v>-117.10119199999463</v>
      </c>
      <c r="M53" s="14">
        <v>154.26304199998413</v>
      </c>
      <c r="N53" s="14">
        <v>-278.90526625770872</v>
      </c>
      <c r="O53" s="14">
        <v>-5620.8527984719112</v>
      </c>
    </row>
    <row r="54" spans="1:15" s="8" customFormat="1" ht="12.75" customHeight="1" outlineLevel="3" x14ac:dyDescent="0.2">
      <c r="A54" s="9"/>
      <c r="B54" s="13"/>
      <c r="C54" s="13"/>
      <c r="D54" s="13"/>
      <c r="E54" s="13" t="s">
        <v>46</v>
      </c>
      <c r="F54" s="13"/>
      <c r="G54" s="14">
        <v>-25752.906772999999</v>
      </c>
      <c r="H54" s="14">
        <v>-22727.297084000002</v>
      </c>
      <c r="I54" s="14">
        <v>-25294.056828999994</v>
      </c>
      <c r="J54" s="14">
        <v>-28923.603797972293</v>
      </c>
      <c r="K54" s="14">
        <v>-29433.426536999999</v>
      </c>
      <c r="L54" s="14">
        <v>-35204.656197999997</v>
      </c>
      <c r="M54" s="14">
        <v>-39278.246551000011</v>
      </c>
      <c r="N54" s="14">
        <v>-43579.535691257704</v>
      </c>
      <c r="O54" s="14">
        <v>-48286.065113471901</v>
      </c>
    </row>
    <row r="55" spans="1:15" s="8" customFormat="1" ht="12.75" customHeight="1" outlineLevel="3" x14ac:dyDescent="0.2">
      <c r="A55" s="9"/>
      <c r="B55" s="13"/>
      <c r="C55" s="13"/>
      <c r="D55" s="13"/>
      <c r="E55" s="13" t="s">
        <v>47</v>
      </c>
      <c r="F55" s="13"/>
      <c r="G55" s="14">
        <v>25688.084966999999</v>
      </c>
      <c r="H55" s="14">
        <v>22527.273573000002</v>
      </c>
      <c r="I55" s="14">
        <v>25236.380816000001</v>
      </c>
      <c r="J55" s="14">
        <v>28679.394268972301</v>
      </c>
      <c r="K55" s="14">
        <v>29168.097569999998</v>
      </c>
      <c r="L55" s="14">
        <v>35087.555006000002</v>
      </c>
      <c r="M55" s="14">
        <v>39432.509592999995</v>
      </c>
      <c r="N55" s="14">
        <v>43300.630424999996</v>
      </c>
      <c r="O55" s="14">
        <v>42665.21231499999</v>
      </c>
    </row>
    <row r="56" spans="1:15" s="8" customFormat="1" ht="12.75" customHeight="1" outlineLevel="2" x14ac:dyDescent="0.2">
      <c r="A56" s="9"/>
      <c r="B56" s="13"/>
      <c r="C56" s="13"/>
      <c r="D56" s="13" t="s">
        <v>197</v>
      </c>
      <c r="E56" s="13"/>
      <c r="F56" s="13"/>
      <c r="G56" s="14">
        <v>0</v>
      </c>
      <c r="H56" s="14">
        <v>0</v>
      </c>
      <c r="I56" s="14">
        <v>-170.19486000000001</v>
      </c>
      <c r="J56" s="14">
        <v>-661.07966700000009</v>
      </c>
      <c r="K56" s="14">
        <v>-1447.727431</v>
      </c>
      <c r="L56" s="14">
        <v>-3814.7838839999999</v>
      </c>
      <c r="M56" s="14">
        <v>776.50660699999992</v>
      </c>
      <c r="N56" s="14">
        <v>-399.08812599999999</v>
      </c>
      <c r="O56" s="14">
        <v>-1134.6801820000003</v>
      </c>
    </row>
    <row r="57" spans="1:15" s="8" customFormat="1" ht="12.75" customHeight="1" outlineLevel="2" x14ac:dyDescent="0.2">
      <c r="A57" s="9"/>
      <c r="B57" s="13"/>
      <c r="C57" s="13"/>
      <c r="D57" s="13" t="s">
        <v>198</v>
      </c>
      <c r="E57" s="13"/>
      <c r="F57" s="13"/>
      <c r="G57" s="14">
        <v>0</v>
      </c>
      <c r="H57" s="14">
        <v>0</v>
      </c>
      <c r="I57" s="14">
        <v>-34.508989999999997</v>
      </c>
      <c r="J57" s="14">
        <v>-30.497513000000005</v>
      </c>
      <c r="K57" s="14">
        <v>0.43520000000002612</v>
      </c>
      <c r="L57" s="14">
        <v>25.696481000000002</v>
      </c>
      <c r="M57" s="14">
        <v>0.1045</v>
      </c>
      <c r="N57" s="14">
        <v>8.0440260000000006</v>
      </c>
      <c r="O57" s="14">
        <v>0</v>
      </c>
    </row>
    <row r="58" spans="1:15" s="8" customFormat="1" ht="12.75" customHeight="1" outlineLevel="2" x14ac:dyDescent="0.2">
      <c r="A58" s="9"/>
      <c r="B58" s="13"/>
      <c r="C58" s="13"/>
      <c r="D58" s="13" t="s">
        <v>199</v>
      </c>
      <c r="E58" s="13"/>
      <c r="F58" s="13"/>
      <c r="G58" s="14">
        <v>0</v>
      </c>
      <c r="H58" s="14">
        <v>0</v>
      </c>
      <c r="I58" s="14">
        <v>-582.78195699999992</v>
      </c>
      <c r="J58" s="14">
        <v>-2286.315176999999</v>
      </c>
      <c r="K58" s="14">
        <v>-4718.4587710000005</v>
      </c>
      <c r="L58" s="14">
        <v>-4944.4903209999993</v>
      </c>
      <c r="M58" s="14">
        <v>-4082.5624889999999</v>
      </c>
      <c r="N58" s="14">
        <v>286.13068200000004</v>
      </c>
      <c r="O58" s="14">
        <v>-102.23188799999998</v>
      </c>
    </row>
    <row r="59" spans="1:15" s="8" customFormat="1" ht="12.75" customHeight="1" outlineLevel="2" x14ac:dyDescent="0.2">
      <c r="A59" s="9"/>
      <c r="B59" s="13"/>
      <c r="C59" s="13"/>
      <c r="D59" s="13" t="s">
        <v>48</v>
      </c>
      <c r="E59" s="13"/>
      <c r="F59" s="13"/>
      <c r="G59" s="14">
        <v>-1672.1787719999998</v>
      </c>
      <c r="H59" s="14">
        <v>-2806.9259920000004</v>
      </c>
      <c r="I59" s="14">
        <v>-1950.7572619999999</v>
      </c>
      <c r="J59" s="14">
        <v>-2444.2686209999997</v>
      </c>
      <c r="K59" s="14">
        <v>-2485.0891149999998</v>
      </c>
      <c r="L59" s="14">
        <v>-2328.5386619999999</v>
      </c>
      <c r="M59" s="14">
        <v>-3601.5820089999997</v>
      </c>
      <c r="N59" s="14">
        <v>-4733.5795930000004</v>
      </c>
      <c r="O59" s="14">
        <v>-5292.3327010000003</v>
      </c>
    </row>
    <row r="60" spans="1:15" s="8" customFormat="1" ht="12.75" customHeight="1" outlineLevel="2" x14ac:dyDescent="0.2">
      <c r="A60" s="9"/>
      <c r="B60" s="13"/>
      <c r="C60" s="13"/>
      <c r="D60" s="13" t="s">
        <v>49</v>
      </c>
      <c r="E60" s="13"/>
      <c r="F60" s="13"/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</row>
    <row r="61" spans="1:15" s="8" customFormat="1" ht="12.75" customHeight="1" outlineLevel="2" x14ac:dyDescent="0.2">
      <c r="A61" s="9"/>
      <c r="B61" s="13"/>
      <c r="C61" s="13"/>
      <c r="D61" s="13" t="s">
        <v>50</v>
      </c>
      <c r="E61" s="13"/>
      <c r="F61" s="13"/>
      <c r="G61" s="14">
        <v>2528154.8238071678</v>
      </c>
      <c r="H61" s="14">
        <v>1842326.7578429261</v>
      </c>
      <c r="I61" s="14">
        <v>1742195.0204202184</v>
      </c>
      <c r="J61" s="14">
        <v>2567575.8732744693</v>
      </c>
      <c r="K61" s="14">
        <v>2926004.2050988418</v>
      </c>
      <c r="L61" s="14">
        <v>2927235.2584900293</v>
      </c>
      <c r="M61" s="14">
        <v>3325239.1973401797</v>
      </c>
      <c r="N61" s="14">
        <v>4251244.9333425276</v>
      </c>
      <c r="O61" s="14">
        <v>3790564.4684298513</v>
      </c>
    </row>
    <row r="62" spans="1:15" s="8" customFormat="1" ht="12.75" customHeight="1" outlineLevel="2" x14ac:dyDescent="0.2">
      <c r="A62" s="9"/>
      <c r="B62" s="13"/>
      <c r="C62" s="13"/>
      <c r="D62" s="13" t="s">
        <v>52</v>
      </c>
      <c r="E62" s="13"/>
      <c r="F62" s="13"/>
      <c r="G62" s="14">
        <v>-2335075.4670213093</v>
      </c>
      <c r="H62" s="14">
        <v>-1702215.5466503033</v>
      </c>
      <c r="I62" s="14">
        <v>-1848571.8613983111</v>
      </c>
      <c r="J62" s="14">
        <v>-2247118.1178431669</v>
      </c>
      <c r="K62" s="14">
        <v>-2458441.9878861043</v>
      </c>
      <c r="L62" s="14">
        <v>-3031643.087060737</v>
      </c>
      <c r="M62" s="14">
        <v>-2950695.3332654652</v>
      </c>
      <c r="N62" s="14">
        <v>-3564112.2461115862</v>
      </c>
      <c r="O62" s="14">
        <v>-3875580.2221547193</v>
      </c>
    </row>
    <row r="63" spans="1:15" s="8" customFormat="1" ht="12.75" customHeight="1" outlineLevel="2" x14ac:dyDescent="0.2">
      <c r="A63" s="9"/>
      <c r="B63" s="13"/>
      <c r="C63" s="13"/>
      <c r="D63" s="13" t="s">
        <v>53</v>
      </c>
      <c r="E63" s="13"/>
      <c r="F63" s="13"/>
      <c r="G63" s="14">
        <v>27409.577925208498</v>
      </c>
      <c r="H63" s="14">
        <v>21808.616331608639</v>
      </c>
      <c r="I63" s="14">
        <v>35817.056354937602</v>
      </c>
      <c r="J63" s="14">
        <v>33071.010496219067</v>
      </c>
      <c r="K63" s="14">
        <v>29988.521989103774</v>
      </c>
      <c r="L63" s="14">
        <v>22111.442738092723</v>
      </c>
      <c r="M63" s="14">
        <v>30657.534876734673</v>
      </c>
      <c r="N63" s="14">
        <v>37294.493411785348</v>
      </c>
      <c r="O63" s="14">
        <v>52899.144162241559</v>
      </c>
    </row>
    <row r="64" spans="1:15" s="8" customFormat="1" ht="12.75" customHeight="1" outlineLevel="2" x14ac:dyDescent="0.2">
      <c r="A64" s="9"/>
      <c r="B64" s="13"/>
      <c r="C64" s="13"/>
      <c r="D64" s="13" t="s">
        <v>54</v>
      </c>
      <c r="E64" s="13"/>
      <c r="F64" s="13"/>
      <c r="G64" s="14">
        <f t="shared" ref="G64:L64" si="9">G65+G66</f>
        <v>-25797.413888999999</v>
      </c>
      <c r="H64" s="14">
        <f t="shared" si="9"/>
        <v>-248.17767599999999</v>
      </c>
      <c r="I64" s="14">
        <f t="shared" si="9"/>
        <v>1138.9703089999998</v>
      </c>
      <c r="J64" s="14">
        <f t="shared" si="9"/>
        <v>-31.576534000000024</v>
      </c>
      <c r="K64" s="14">
        <f t="shared" si="9"/>
        <v>808.28599632721875</v>
      </c>
      <c r="L64" s="14">
        <f t="shared" si="9"/>
        <v>213.77131099999997</v>
      </c>
      <c r="M64" s="14">
        <v>-17.46921</v>
      </c>
      <c r="N64" s="14">
        <v>131.79093000000003</v>
      </c>
      <c r="O64" s="14">
        <v>471.03341869338959</v>
      </c>
    </row>
    <row r="65" spans="1:15" s="8" customFormat="1" ht="12.75" customHeight="1" outlineLevel="3" x14ac:dyDescent="0.2">
      <c r="A65" s="9"/>
      <c r="B65" s="13"/>
      <c r="C65" s="13"/>
      <c r="D65" s="13"/>
      <c r="E65" s="13" t="s">
        <v>55</v>
      </c>
      <c r="F65" s="13"/>
      <c r="G65" s="14">
        <v>-25795.412516</v>
      </c>
      <c r="H65" s="14">
        <v>-249.17451699999998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</row>
    <row r="66" spans="1:15" s="8" customFormat="1" ht="12.75" customHeight="1" outlineLevel="3" x14ac:dyDescent="0.2">
      <c r="A66" s="9"/>
      <c r="B66" s="13"/>
      <c r="C66" s="13"/>
      <c r="D66" s="13"/>
      <c r="E66" s="13" t="s">
        <v>56</v>
      </c>
      <c r="F66" s="13"/>
      <c r="G66" s="14">
        <v>-2.0013730000000001</v>
      </c>
      <c r="H66" s="14">
        <v>0.99684100000000009</v>
      </c>
      <c r="I66" s="14">
        <v>1138.9703089999998</v>
      </c>
      <c r="J66" s="14">
        <v>-31.576534000000024</v>
      </c>
      <c r="K66" s="14">
        <v>808.28599632721875</v>
      </c>
      <c r="L66" s="14">
        <v>213.77131099999997</v>
      </c>
      <c r="M66" s="14">
        <v>-17.46921</v>
      </c>
      <c r="N66" s="14">
        <v>131.79093000000003</v>
      </c>
      <c r="O66" s="14">
        <v>471.03341869338959</v>
      </c>
    </row>
    <row r="67" spans="1:15" s="8" customFormat="1" ht="12.75" customHeight="1" outlineLevel="1" x14ac:dyDescent="0.2">
      <c r="A67" s="9"/>
      <c r="B67" s="13"/>
      <c r="C67" s="13" t="s">
        <v>57</v>
      </c>
      <c r="D67" s="13"/>
      <c r="E67" s="13"/>
      <c r="F67" s="13"/>
      <c r="G67" s="14">
        <f t="shared" ref="G67:L67" si="10">G68+G69+G70+G73+G74+G75+G78+G81+G84+G87+G88+G89</f>
        <v>3683029.8830840029</v>
      </c>
      <c r="H67" s="14">
        <f t="shared" si="10"/>
        <v>4603734.8279113881</v>
      </c>
      <c r="I67" s="14">
        <f t="shared" si="10"/>
        <v>6190816.4354665484</v>
      </c>
      <c r="J67" s="14">
        <f t="shared" si="10"/>
        <v>6442613.5918111168</v>
      </c>
      <c r="K67" s="14">
        <f t="shared" si="10"/>
        <v>6373404.4004990794</v>
      </c>
      <c r="L67" s="14">
        <f t="shared" si="10"/>
        <v>6830718.1239164677</v>
      </c>
      <c r="M67" s="14">
        <v>7464711.2491158973</v>
      </c>
      <c r="N67" s="14">
        <v>7478634.1184941595</v>
      </c>
      <c r="O67" s="14">
        <v>8011508.2139395531</v>
      </c>
    </row>
    <row r="68" spans="1:15" s="8" customFormat="1" ht="12.75" customHeight="1" outlineLevel="2" x14ac:dyDescent="0.2">
      <c r="A68" s="9"/>
      <c r="B68" s="13"/>
      <c r="C68" s="13"/>
      <c r="D68" s="13" t="s">
        <v>5</v>
      </c>
      <c r="E68" s="13"/>
      <c r="F68" s="13"/>
      <c r="G68" s="14">
        <v>2297723.3939122055</v>
      </c>
      <c r="H68" s="14">
        <v>2604597.5504809995</v>
      </c>
      <c r="I68" s="14">
        <v>3590239.6219540001</v>
      </c>
      <c r="J68" s="14">
        <v>3909353.3241409995</v>
      </c>
      <c r="K68" s="14">
        <v>4061983.5527240001</v>
      </c>
      <c r="L68" s="14">
        <v>4525203.1876869993</v>
      </c>
      <c r="M68" s="14">
        <v>5273226.0975719998</v>
      </c>
      <c r="N68" s="14">
        <v>5882568.4876350006</v>
      </c>
      <c r="O68" s="14">
        <v>6236149.0580319995</v>
      </c>
    </row>
    <row r="69" spans="1:15" s="8" customFormat="1" ht="12.75" customHeight="1" outlineLevel="2" x14ac:dyDescent="0.2">
      <c r="A69" s="9"/>
      <c r="B69" s="13"/>
      <c r="C69" s="13"/>
      <c r="D69" s="13" t="s">
        <v>192</v>
      </c>
      <c r="E69" s="13"/>
      <c r="F69" s="13"/>
      <c r="G69" s="14">
        <v>562549.28043635038</v>
      </c>
      <c r="H69" s="14">
        <v>1205558.2974014098</v>
      </c>
      <c r="I69" s="14">
        <v>1445926.5549965508</v>
      </c>
      <c r="J69" s="14">
        <v>1385636.8338416771</v>
      </c>
      <c r="K69" s="14">
        <v>1315713.6104037776</v>
      </c>
      <c r="L69" s="14">
        <v>1285905.0983762387</v>
      </c>
      <c r="M69" s="14">
        <v>1185825.3230776112</v>
      </c>
      <c r="N69" s="14">
        <v>668588.69977358729</v>
      </c>
      <c r="O69" s="14">
        <v>738436.66703790589</v>
      </c>
    </row>
    <row r="70" spans="1:15" s="8" customFormat="1" ht="12.75" customHeight="1" outlineLevel="2" x14ac:dyDescent="0.2">
      <c r="A70" s="9"/>
      <c r="B70" s="13"/>
      <c r="C70" s="13"/>
      <c r="D70" s="13" t="s">
        <v>14</v>
      </c>
      <c r="E70" s="13"/>
      <c r="F70" s="13"/>
      <c r="G70" s="14">
        <f t="shared" ref="G70:L70" si="11">G71+G72</f>
        <v>445884.09215947194</v>
      </c>
      <c r="H70" s="14">
        <f t="shared" si="11"/>
        <v>464478.14351600001</v>
      </c>
      <c r="I70" s="14">
        <f t="shared" si="11"/>
        <v>515776.449303</v>
      </c>
      <c r="J70" s="14">
        <f t="shared" si="11"/>
        <v>562564.37143899989</v>
      </c>
      <c r="K70" s="14">
        <f t="shared" si="11"/>
        <v>587003.99113900005</v>
      </c>
      <c r="L70" s="14">
        <f t="shared" si="11"/>
        <v>622479.97686199995</v>
      </c>
      <c r="M70" s="14">
        <v>645608.567086</v>
      </c>
      <c r="N70" s="14">
        <v>686108.05269500008</v>
      </c>
      <c r="O70" s="14">
        <v>726674.22959699994</v>
      </c>
    </row>
    <row r="71" spans="1:15" s="8" customFormat="1" ht="12.75" customHeight="1" outlineLevel="3" x14ac:dyDescent="0.2">
      <c r="A71" s="9"/>
      <c r="B71" s="13"/>
      <c r="C71" s="13"/>
      <c r="D71" s="13"/>
      <c r="E71" s="13" t="s">
        <v>58</v>
      </c>
      <c r="F71" s="13"/>
      <c r="G71" s="14">
        <v>387514.45182347193</v>
      </c>
      <c r="H71" s="14">
        <v>404952.228382</v>
      </c>
      <c r="I71" s="14">
        <v>449225.25183800003</v>
      </c>
      <c r="J71" s="14">
        <v>491267.63378999993</v>
      </c>
      <c r="K71" s="14">
        <v>512326.40704000002</v>
      </c>
      <c r="L71" s="14">
        <v>543000.50648099999</v>
      </c>
      <c r="M71" s="14">
        <v>562626.94045699993</v>
      </c>
      <c r="N71" s="14">
        <v>598819.59284800012</v>
      </c>
      <c r="O71" s="14">
        <v>633617.77142699994</v>
      </c>
    </row>
    <row r="72" spans="1:15" s="8" customFormat="1" ht="12.75" customHeight="1" outlineLevel="3" x14ac:dyDescent="0.2">
      <c r="A72" s="9"/>
      <c r="B72" s="13"/>
      <c r="C72" s="13"/>
      <c r="D72" s="13"/>
      <c r="E72" s="13" t="s">
        <v>59</v>
      </c>
      <c r="F72" s="13"/>
      <c r="G72" s="14">
        <v>58369.640336000004</v>
      </c>
      <c r="H72" s="14">
        <v>59525.915134000003</v>
      </c>
      <c r="I72" s="14">
        <v>66551.197465000005</v>
      </c>
      <c r="J72" s="14">
        <v>71296.737649000002</v>
      </c>
      <c r="K72" s="14">
        <v>74677.584099</v>
      </c>
      <c r="L72" s="14">
        <v>79479.470380999992</v>
      </c>
      <c r="M72" s="14">
        <v>82981.626629000006</v>
      </c>
      <c r="N72" s="14">
        <v>87288.459847000006</v>
      </c>
      <c r="O72" s="14">
        <v>93056.458170000013</v>
      </c>
    </row>
    <row r="73" spans="1:15" s="8" customFormat="1" ht="12.75" customHeight="1" outlineLevel="2" x14ac:dyDescent="0.2">
      <c r="A73" s="9"/>
      <c r="B73" s="13"/>
      <c r="C73" s="13"/>
      <c r="D73" s="13" t="s">
        <v>60</v>
      </c>
      <c r="E73" s="13"/>
      <c r="F73" s="13"/>
      <c r="G73" s="14">
        <v>25038.755152000002</v>
      </c>
      <c r="H73" s="14">
        <v>25329.702272000002</v>
      </c>
      <c r="I73" s="14">
        <v>27939.693700000003</v>
      </c>
      <c r="J73" s="14">
        <v>30791.131569999998</v>
      </c>
      <c r="K73" s="14">
        <v>31920.225262999997</v>
      </c>
      <c r="L73" s="14">
        <v>30575.486450999997</v>
      </c>
      <c r="M73" s="14">
        <v>30451.601502000001</v>
      </c>
      <c r="N73" s="14">
        <v>29915.547698999999</v>
      </c>
      <c r="O73" s="14">
        <v>30080.679882</v>
      </c>
    </row>
    <row r="74" spans="1:15" s="8" customFormat="1" ht="12.75" customHeight="1" outlineLevel="2" x14ac:dyDescent="0.2">
      <c r="A74" s="9"/>
      <c r="B74" s="13"/>
      <c r="C74" s="13"/>
      <c r="D74" s="13" t="s">
        <v>61</v>
      </c>
      <c r="E74" s="13"/>
      <c r="F74" s="13"/>
      <c r="G74" s="14">
        <v>8086.5442665469664</v>
      </c>
      <c r="H74" s="14">
        <v>9352.8356119999989</v>
      </c>
      <c r="I74" s="14">
        <v>10488.561644000003</v>
      </c>
      <c r="J74" s="14">
        <v>9386.5176530000008</v>
      </c>
      <c r="K74" s="14">
        <v>10965.99221</v>
      </c>
      <c r="L74" s="14">
        <v>11148.596325999999</v>
      </c>
      <c r="M74" s="14">
        <v>13421.016954000001</v>
      </c>
      <c r="N74" s="14">
        <v>14392.841511000001</v>
      </c>
      <c r="O74" s="14">
        <v>15721.926588999999</v>
      </c>
    </row>
    <row r="75" spans="1:15" s="8" customFormat="1" ht="12.75" customHeight="1" outlineLevel="2" x14ac:dyDescent="0.2">
      <c r="A75" s="9"/>
      <c r="B75" s="13"/>
      <c r="C75" s="13"/>
      <c r="D75" s="13" t="s">
        <v>62</v>
      </c>
      <c r="E75" s="13"/>
      <c r="F75" s="13"/>
      <c r="G75" s="14">
        <f t="shared" ref="G75:L75" si="12">G76+G77</f>
        <v>142234.89836588284</v>
      </c>
      <c r="H75" s="14">
        <f t="shared" si="12"/>
        <v>59481.612495400324</v>
      </c>
      <c r="I75" s="14">
        <f t="shared" si="12"/>
        <v>60185.911539993875</v>
      </c>
      <c r="J75" s="14">
        <f t="shared" si="12"/>
        <v>80716.531261618278</v>
      </c>
      <c r="K75" s="14">
        <f t="shared" si="12"/>
        <v>-11356.913476937552</v>
      </c>
      <c r="L75" s="14">
        <f t="shared" si="12"/>
        <v>42633.274466796283</v>
      </c>
      <c r="M75" s="14">
        <v>69481.403477338928</v>
      </c>
      <c r="N75" s="14">
        <v>50736.618834855064</v>
      </c>
      <c r="O75" s="14">
        <v>73368.293406723969</v>
      </c>
    </row>
    <row r="76" spans="1:15" s="8" customFormat="1" ht="12.75" customHeight="1" outlineLevel="3" x14ac:dyDescent="0.2">
      <c r="A76" s="9"/>
      <c r="B76" s="13"/>
      <c r="C76" s="13"/>
      <c r="D76" s="13"/>
      <c r="E76" s="13" t="s">
        <v>63</v>
      </c>
      <c r="F76" s="13"/>
      <c r="G76" s="14">
        <v>142234.89836588284</v>
      </c>
      <c r="H76" s="14">
        <v>59481.612495400324</v>
      </c>
      <c r="I76" s="14">
        <v>60185.911539993875</v>
      </c>
      <c r="J76" s="14">
        <v>80716.531261618278</v>
      </c>
      <c r="K76" s="14">
        <v>-11356.913476937552</v>
      </c>
      <c r="L76" s="14">
        <v>42633.274466796283</v>
      </c>
      <c r="M76" s="14">
        <v>69481.403477338928</v>
      </c>
      <c r="N76" s="14">
        <v>50736.618834855064</v>
      </c>
      <c r="O76" s="14">
        <v>73368.293406723969</v>
      </c>
    </row>
    <row r="77" spans="1:15" s="8" customFormat="1" ht="12.75" customHeight="1" outlineLevel="3" x14ac:dyDescent="0.2">
      <c r="A77" s="9"/>
      <c r="B77" s="13"/>
      <c r="C77" s="13"/>
      <c r="D77" s="13"/>
      <c r="E77" s="13" t="s">
        <v>64</v>
      </c>
      <c r="F77" s="13"/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</row>
    <row r="78" spans="1:15" s="8" customFormat="1" ht="12.75" customHeight="1" outlineLevel="2" x14ac:dyDescent="0.2">
      <c r="A78" s="9"/>
      <c r="B78" s="13"/>
      <c r="C78" s="13"/>
      <c r="D78" s="13" t="s">
        <v>65</v>
      </c>
      <c r="E78" s="13"/>
      <c r="F78" s="13"/>
      <c r="G78" s="14">
        <f t="shared" ref="G78:L78" si="13">G79+G80</f>
        <v>141163.21836694569</v>
      </c>
      <c r="H78" s="14">
        <f t="shared" si="13"/>
        <v>87101.219735999999</v>
      </c>
      <c r="I78" s="14">
        <f t="shared" si="13"/>
        <v>126164.63900000001</v>
      </c>
      <c r="J78" s="14">
        <f t="shared" si="13"/>
        <v>53444.283569000007</v>
      </c>
      <c r="K78" s="14">
        <f t="shared" si="13"/>
        <v>25531.908752000003</v>
      </c>
      <c r="L78" s="14">
        <f t="shared" si="13"/>
        <v>20863.435899999997</v>
      </c>
      <c r="M78" s="14">
        <v>19255.185822000003</v>
      </c>
      <c r="N78" s="14">
        <v>12771.480058999998</v>
      </c>
      <c r="O78" s="14">
        <v>12808.844246000001</v>
      </c>
    </row>
    <row r="79" spans="1:15" s="8" customFormat="1" ht="12.75" customHeight="1" outlineLevel="3" x14ac:dyDescent="0.2">
      <c r="A79" s="9"/>
      <c r="B79" s="13"/>
      <c r="C79" s="13"/>
      <c r="D79" s="13"/>
      <c r="E79" s="13" t="s">
        <v>63</v>
      </c>
      <c r="F79" s="13"/>
      <c r="G79" s="14">
        <v>157873.72481394568</v>
      </c>
      <c r="H79" s="14">
        <v>101909.94254600001</v>
      </c>
      <c r="I79" s="14">
        <v>146523.26438000001</v>
      </c>
      <c r="J79" s="14">
        <v>60480.080445000007</v>
      </c>
      <c r="K79" s="14">
        <v>38298.295087000006</v>
      </c>
      <c r="L79" s="14">
        <v>26511.923867999998</v>
      </c>
      <c r="M79" s="14">
        <v>21712.827636000002</v>
      </c>
      <c r="N79" s="14">
        <v>15585.490168999999</v>
      </c>
      <c r="O79" s="14">
        <v>15038.339739999999</v>
      </c>
    </row>
    <row r="80" spans="1:15" s="8" customFormat="1" ht="12.75" customHeight="1" outlineLevel="3" x14ac:dyDescent="0.2">
      <c r="A80" s="9"/>
      <c r="B80" s="13"/>
      <c r="C80" s="13"/>
      <c r="D80" s="13"/>
      <c r="E80" s="13" t="s">
        <v>64</v>
      </c>
      <c r="F80" s="13"/>
      <c r="G80" s="14">
        <v>-16710.506447</v>
      </c>
      <c r="H80" s="14">
        <v>-14808.722809999999</v>
      </c>
      <c r="I80" s="14">
        <v>-20358.625380000001</v>
      </c>
      <c r="J80" s="14">
        <v>-7035.7968760000003</v>
      </c>
      <c r="K80" s="14">
        <v>-12766.386335000001</v>
      </c>
      <c r="L80" s="14">
        <v>-5648.4879680000004</v>
      </c>
      <c r="M80" s="14">
        <v>-2457.6418139999996</v>
      </c>
      <c r="N80" s="14">
        <v>-2814.0101100000002</v>
      </c>
      <c r="O80" s="14">
        <v>-2229.4954939999998</v>
      </c>
    </row>
    <row r="81" spans="1:15" s="8" customFormat="1" ht="12.75" customHeight="1" outlineLevel="2" x14ac:dyDescent="0.2">
      <c r="A81" s="9"/>
      <c r="B81" s="13"/>
      <c r="C81" s="13"/>
      <c r="D81" s="13" t="s">
        <v>66</v>
      </c>
      <c r="E81" s="13"/>
      <c r="F81" s="13"/>
      <c r="G81" s="14">
        <f t="shared" ref="G81:L81" si="14">G82+G83</f>
        <v>44461.656026280136</v>
      </c>
      <c r="H81" s="14">
        <f t="shared" si="14"/>
        <v>76674.213097426691</v>
      </c>
      <c r="I81" s="14">
        <f t="shared" si="14"/>
        <v>397854.45762901031</v>
      </c>
      <c r="J81" s="14">
        <f t="shared" si="14"/>
        <v>389123.44850802241</v>
      </c>
      <c r="K81" s="14">
        <f t="shared" si="14"/>
        <v>324926.83022698475</v>
      </c>
      <c r="L81" s="14">
        <f t="shared" si="14"/>
        <v>267134.86922410352</v>
      </c>
      <c r="M81" s="14">
        <v>200886.90064647415</v>
      </c>
      <c r="N81" s="14">
        <v>102134.6877359177</v>
      </c>
      <c r="O81" s="14">
        <v>140570.18104400509</v>
      </c>
    </row>
    <row r="82" spans="1:15" s="8" customFormat="1" ht="12.75" customHeight="1" outlineLevel="3" x14ac:dyDescent="0.2">
      <c r="A82" s="9"/>
      <c r="B82" s="13"/>
      <c r="C82" s="13"/>
      <c r="D82" s="13"/>
      <c r="E82" s="13" t="s">
        <v>63</v>
      </c>
      <c r="F82" s="13"/>
      <c r="G82" s="14">
        <v>45559.578641280139</v>
      </c>
      <c r="H82" s="14">
        <v>86248.909296426689</v>
      </c>
      <c r="I82" s="14">
        <v>417826.74943601032</v>
      </c>
      <c r="J82" s="14">
        <v>414440.59524802241</v>
      </c>
      <c r="K82" s="14">
        <v>343237.53293698473</v>
      </c>
      <c r="L82" s="14">
        <v>275501.76964510354</v>
      </c>
      <c r="M82" s="14">
        <v>205870.13677047414</v>
      </c>
      <c r="N82" s="14">
        <v>103292.6889709177</v>
      </c>
      <c r="O82" s="14">
        <v>141053.2408430051</v>
      </c>
    </row>
    <row r="83" spans="1:15" s="8" customFormat="1" ht="12.75" customHeight="1" outlineLevel="3" x14ac:dyDescent="0.2">
      <c r="A83" s="9"/>
      <c r="B83" s="13"/>
      <c r="C83" s="13"/>
      <c r="D83" s="13"/>
      <c r="E83" s="13" t="s">
        <v>64</v>
      </c>
      <c r="F83" s="13"/>
      <c r="G83" s="14">
        <v>-1097.922615</v>
      </c>
      <c r="H83" s="14">
        <v>-9574.696199</v>
      </c>
      <c r="I83" s="14">
        <v>-19972.291807000001</v>
      </c>
      <c r="J83" s="14">
        <v>-25317.146739999996</v>
      </c>
      <c r="K83" s="14">
        <v>-18310.702710000001</v>
      </c>
      <c r="L83" s="14">
        <v>-8366.9004210000003</v>
      </c>
      <c r="M83" s="14">
        <v>-4983.236124</v>
      </c>
      <c r="N83" s="14">
        <v>-1158.001235</v>
      </c>
      <c r="O83" s="14">
        <v>-483.05979899999994</v>
      </c>
    </row>
    <row r="84" spans="1:15" s="8" customFormat="1" ht="12.75" customHeight="1" outlineLevel="2" x14ac:dyDescent="0.2">
      <c r="A84" s="9"/>
      <c r="B84" s="13"/>
      <c r="C84" s="13"/>
      <c r="D84" s="13" t="s">
        <v>67</v>
      </c>
      <c r="E84" s="13"/>
      <c r="F84" s="13"/>
      <c r="G84" s="14">
        <f t="shared" ref="G84:L84" si="15">G85+G86</f>
        <v>0</v>
      </c>
      <c r="H84" s="14">
        <f t="shared" si="15"/>
        <v>0</v>
      </c>
      <c r="I84" s="14">
        <f t="shared" si="15"/>
        <v>0</v>
      </c>
      <c r="J84" s="14">
        <f t="shared" si="15"/>
        <v>0</v>
      </c>
      <c r="K84" s="14">
        <f t="shared" si="15"/>
        <v>0</v>
      </c>
      <c r="L84" s="14">
        <f t="shared" si="15"/>
        <v>0</v>
      </c>
      <c r="M84" s="14">
        <v>0</v>
      </c>
      <c r="N84" s="14">
        <v>0</v>
      </c>
      <c r="O84" s="14">
        <v>0</v>
      </c>
    </row>
    <row r="85" spans="1:15" s="8" customFormat="1" ht="12.75" customHeight="1" outlineLevel="3" x14ac:dyDescent="0.2">
      <c r="A85" s="9"/>
      <c r="B85" s="13"/>
      <c r="C85" s="13"/>
      <c r="D85" s="13"/>
      <c r="E85" s="13" t="s">
        <v>63</v>
      </c>
      <c r="F85" s="13"/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</row>
    <row r="86" spans="1:15" s="8" customFormat="1" ht="12.75" customHeight="1" outlineLevel="3" x14ac:dyDescent="0.2">
      <c r="A86" s="9"/>
      <c r="B86" s="13"/>
      <c r="C86" s="13"/>
      <c r="D86" s="13"/>
      <c r="E86" s="13" t="s">
        <v>64</v>
      </c>
      <c r="F86" s="13"/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</row>
    <row r="87" spans="1:15" s="8" customFormat="1" ht="12.75" customHeight="1" outlineLevel="2" x14ac:dyDescent="0.2">
      <c r="A87" s="9"/>
      <c r="B87" s="13"/>
      <c r="C87" s="13"/>
      <c r="D87" s="13" t="s">
        <v>68</v>
      </c>
      <c r="E87" s="13"/>
      <c r="F87" s="13"/>
      <c r="G87" s="14">
        <v>1660.8995270000003</v>
      </c>
      <c r="H87" s="14">
        <v>1394.9990769999999</v>
      </c>
      <c r="I87" s="14">
        <v>1445.4553960000001</v>
      </c>
      <c r="J87" s="14">
        <v>805.64521999999999</v>
      </c>
      <c r="K87" s="14">
        <v>980.04071800000008</v>
      </c>
      <c r="L87" s="14">
        <v>1133.306969</v>
      </c>
      <c r="M87" s="14">
        <v>1147.4087670000001</v>
      </c>
      <c r="N87" s="14">
        <v>1041.32566</v>
      </c>
      <c r="O87" s="14">
        <v>944.36218699999995</v>
      </c>
    </row>
    <row r="88" spans="1:15" s="8" customFormat="1" ht="12.75" customHeight="1" outlineLevel="2" x14ac:dyDescent="0.2">
      <c r="A88" s="9"/>
      <c r="B88" s="13"/>
      <c r="C88" s="13"/>
      <c r="D88" s="13" t="s">
        <v>69</v>
      </c>
      <c r="E88" s="13"/>
      <c r="F88" s="13"/>
      <c r="G88" s="14">
        <v>7850.1598763195443</v>
      </c>
      <c r="H88" s="14">
        <v>63287.17794856408</v>
      </c>
      <c r="I88" s="14">
        <v>8029.7210319999995</v>
      </c>
      <c r="J88" s="14">
        <v>13582.506831000001</v>
      </c>
      <c r="K88" s="14">
        <v>17820.01625623801</v>
      </c>
      <c r="L88" s="14">
        <v>1282.169003</v>
      </c>
      <c r="M88" s="14">
        <v>0</v>
      </c>
      <c r="N88" s="14">
        <v>0</v>
      </c>
      <c r="O88" s="14">
        <v>0</v>
      </c>
    </row>
    <row r="89" spans="1:15" s="8" customFormat="1" ht="12.75" customHeight="1" outlineLevel="2" x14ac:dyDescent="0.2">
      <c r="A89" s="9"/>
      <c r="B89" s="13"/>
      <c r="C89" s="13"/>
      <c r="D89" s="13" t="s">
        <v>13</v>
      </c>
      <c r="E89" s="13"/>
      <c r="F89" s="13"/>
      <c r="G89" s="14">
        <v>6376.9849950000007</v>
      </c>
      <c r="H89" s="14">
        <v>6479.0762745880311</v>
      </c>
      <c r="I89" s="14">
        <v>6765.3692719923311</v>
      </c>
      <c r="J89" s="14">
        <v>7208.9977768008202</v>
      </c>
      <c r="K89" s="14">
        <v>7915.1462830152386</v>
      </c>
      <c r="L89" s="14">
        <v>22358.722651331111</v>
      </c>
      <c r="M89" s="14">
        <v>25407.744211473186</v>
      </c>
      <c r="N89" s="14">
        <v>30376.376890799162</v>
      </c>
      <c r="O89" s="14">
        <v>36753.971917917217</v>
      </c>
    </row>
    <row r="90" spans="1:15" s="8" customFormat="1" ht="12.75" customHeight="1" outlineLevel="1" x14ac:dyDescent="0.2">
      <c r="A90" s="9"/>
      <c r="B90" s="13"/>
      <c r="C90" s="13" t="s">
        <v>70</v>
      </c>
      <c r="D90" s="13"/>
      <c r="E90" s="13"/>
      <c r="F90" s="13"/>
      <c r="G90" s="14">
        <v>-12333.082247000015</v>
      </c>
      <c r="H90" s="14">
        <v>-2868.9483890651627</v>
      </c>
      <c r="I90" s="14">
        <v>-1183.4970619448532</v>
      </c>
      <c r="J90" s="14">
        <v>1576.1848079999918</v>
      </c>
      <c r="K90" s="14">
        <v>-11995.447846598363</v>
      </c>
      <c r="L90" s="14">
        <v>-3894.9946873738445</v>
      </c>
      <c r="M90" s="14">
        <v>-27053.1819306664</v>
      </c>
      <c r="N90" s="14">
        <v>-53534.610898016559</v>
      </c>
      <c r="O90" s="14">
        <v>-41961.959045913871</v>
      </c>
    </row>
    <row r="91" spans="1:15" s="8" customFormat="1" ht="12.75" customHeight="1" outlineLevel="1" x14ac:dyDescent="0.2">
      <c r="A91" s="9"/>
      <c r="B91" s="13"/>
      <c r="C91" s="13" t="s">
        <v>71</v>
      </c>
      <c r="D91" s="13"/>
      <c r="E91" s="13"/>
      <c r="F91" s="13"/>
      <c r="G91" s="14">
        <v>2011.96384912137</v>
      </c>
      <c r="H91" s="14">
        <v>1520.9871340600002</v>
      </c>
      <c r="I91" s="14">
        <v>2123.2903309199996</v>
      </c>
      <c r="J91" s="14">
        <v>3305.573201989992</v>
      </c>
      <c r="K91" s="14">
        <v>1583.0628650800013</v>
      </c>
      <c r="L91" s="14">
        <v>1949.4611603899998</v>
      </c>
      <c r="M91" s="14">
        <v>3158.6056481400005</v>
      </c>
      <c r="N91" s="14">
        <v>80.63720096999964</v>
      </c>
      <c r="O91" s="14">
        <v>64.732750229999979</v>
      </c>
    </row>
    <row r="92" spans="1:15" s="8" customFormat="1" ht="12.75" customHeight="1" outlineLevel="1" x14ac:dyDescent="0.2">
      <c r="A92" s="9"/>
      <c r="B92" s="13" t="s">
        <v>72</v>
      </c>
      <c r="C92" s="13"/>
      <c r="D92" s="13"/>
      <c r="E92" s="13"/>
      <c r="F92" s="13"/>
      <c r="G92" s="14">
        <v>17.95249100000002</v>
      </c>
      <c r="H92" s="14">
        <v>7481.4052430000011</v>
      </c>
      <c r="I92" s="14">
        <v>16845.074911776359</v>
      </c>
      <c r="J92" s="14">
        <v>17415.007136</v>
      </c>
      <c r="K92" s="14">
        <v>10278.252457000001</v>
      </c>
      <c r="L92" s="14">
        <v>33538.617931928202</v>
      </c>
      <c r="M92" s="14">
        <v>13310.856177368338</v>
      </c>
      <c r="N92" s="14">
        <v>38420.843994999996</v>
      </c>
      <c r="O92" s="14">
        <v>15940.990800120209</v>
      </c>
    </row>
    <row r="93" spans="1:15" s="8" customFormat="1" ht="12.75" customHeight="1" x14ac:dyDescent="0.2">
      <c r="A93" s="9" t="s">
        <v>73</v>
      </c>
      <c r="B93" s="10" t="s">
        <v>74</v>
      </c>
      <c r="C93" s="13"/>
      <c r="D93" s="13"/>
      <c r="E93" s="13"/>
      <c r="F93" s="13"/>
      <c r="G93" s="11">
        <f t="shared" ref="G93:L93" si="16">G94+G141+G142+G153</f>
        <v>7054486.0886713462</v>
      </c>
      <c r="H93" s="11">
        <f t="shared" si="16"/>
        <v>8402773.3615299277</v>
      </c>
      <c r="I93" s="11">
        <f t="shared" si="16"/>
        <v>9443335.2020120285</v>
      </c>
      <c r="J93" s="11">
        <f t="shared" si="16"/>
        <v>10453258.629853385</v>
      </c>
      <c r="K93" s="11">
        <f t="shared" si="16"/>
        <v>11173483.782437913</v>
      </c>
      <c r="L93" s="11">
        <f t="shared" si="16"/>
        <v>12120612.714684619</v>
      </c>
      <c r="M93" s="11">
        <v>13206596.23806287</v>
      </c>
      <c r="N93" s="11">
        <v>14071932.782216031</v>
      </c>
      <c r="O93" s="11">
        <v>15061273.722172214</v>
      </c>
    </row>
    <row r="94" spans="1:15" s="8" customFormat="1" ht="12.75" customHeight="1" outlineLevel="1" x14ac:dyDescent="0.2">
      <c r="A94" s="9"/>
      <c r="B94" s="13" t="s">
        <v>75</v>
      </c>
      <c r="C94" s="13"/>
      <c r="D94" s="13"/>
      <c r="E94" s="13"/>
      <c r="F94" s="13"/>
      <c r="G94" s="14">
        <f t="shared" ref="G94:L94" si="17">G95+G107+G111+G137</f>
        <v>11453345.849476844</v>
      </c>
      <c r="H94" s="14">
        <f t="shared" si="17"/>
        <v>12823395.332384001</v>
      </c>
      <c r="I94" s="14">
        <f t="shared" si="17"/>
        <v>14556224.020776</v>
      </c>
      <c r="J94" s="14">
        <f t="shared" si="17"/>
        <v>16221413.176548999</v>
      </c>
      <c r="K94" s="14">
        <f t="shared" si="17"/>
        <v>17180146.809560996</v>
      </c>
      <c r="L94" s="14">
        <f t="shared" si="17"/>
        <v>18419448.159362011</v>
      </c>
      <c r="M94" s="14">
        <v>19689926.763698008</v>
      </c>
      <c r="N94" s="14">
        <v>20203065.95112</v>
      </c>
      <c r="O94" s="14">
        <v>21160346.731897056</v>
      </c>
    </row>
    <row r="95" spans="1:15" s="8" customFormat="1" ht="12.75" customHeight="1" outlineLevel="1" x14ac:dyDescent="0.2">
      <c r="A95" s="9"/>
      <c r="B95" s="13"/>
      <c r="C95" s="13" t="s">
        <v>76</v>
      </c>
      <c r="D95" s="13"/>
      <c r="E95" s="13"/>
      <c r="F95" s="13"/>
      <c r="G95" s="14">
        <f t="shared" ref="G95:L95" si="18">G96+G97+G98+G103+G104+G105+G106</f>
        <v>3010188.8459994616</v>
      </c>
      <c r="H95" s="14">
        <f t="shared" si="18"/>
        <v>3067275.4723619972</v>
      </c>
      <c r="I95" s="14">
        <f t="shared" si="18"/>
        <v>3177109.6677599992</v>
      </c>
      <c r="J95" s="14">
        <f t="shared" si="18"/>
        <v>3420558.1097799982</v>
      </c>
      <c r="K95" s="14">
        <f t="shared" si="18"/>
        <v>4245462.6871889988</v>
      </c>
      <c r="L95" s="14">
        <f t="shared" si="18"/>
        <v>4716681.0695110066</v>
      </c>
      <c r="M95" s="14">
        <v>5861851.5954560051</v>
      </c>
      <c r="N95" s="14">
        <v>7010457.4999879971</v>
      </c>
      <c r="O95" s="14">
        <v>6955229.2632740596</v>
      </c>
    </row>
    <row r="96" spans="1:15" s="8" customFormat="1" ht="12.75" customHeight="1" outlineLevel="2" x14ac:dyDescent="0.2">
      <c r="A96" s="9"/>
      <c r="B96" s="13"/>
      <c r="C96" s="13"/>
      <c r="D96" s="13" t="s">
        <v>77</v>
      </c>
      <c r="E96" s="13"/>
      <c r="F96" s="13"/>
      <c r="G96" s="14">
        <v>27680502.149744365</v>
      </c>
      <c r="H96" s="14">
        <v>30326825.920259997</v>
      </c>
      <c r="I96" s="14">
        <v>35372724.336337</v>
      </c>
      <c r="J96" s="14">
        <v>39019406.930147998</v>
      </c>
      <c r="K96" s="14">
        <v>41137087.937550001</v>
      </c>
      <c r="L96" s="14">
        <v>44245057.890288003</v>
      </c>
      <c r="M96" s="14">
        <v>45881017.089768</v>
      </c>
      <c r="N96" s="14">
        <v>47276749.238853</v>
      </c>
      <c r="O96" s="14">
        <v>49446999.700812005</v>
      </c>
    </row>
    <row r="97" spans="1:15" s="8" customFormat="1" ht="12.75" customHeight="1" outlineLevel="2" x14ac:dyDescent="0.2">
      <c r="A97" s="9"/>
      <c r="B97" s="13"/>
      <c r="C97" s="13"/>
      <c r="D97" s="13" t="s">
        <v>78</v>
      </c>
      <c r="E97" s="13"/>
      <c r="F97" s="13"/>
      <c r="G97" s="14">
        <v>-25086249.825994872</v>
      </c>
      <c r="H97" s="14">
        <v>-27693828.208409</v>
      </c>
      <c r="I97" s="14">
        <v>-32631500.396260001</v>
      </c>
      <c r="J97" s="14">
        <v>-36137151.081115</v>
      </c>
      <c r="K97" s="14">
        <v>-37398467.052840002</v>
      </c>
      <c r="L97" s="14">
        <v>-40053305.559319995</v>
      </c>
      <c r="M97" s="14">
        <v>-40534516.511016995</v>
      </c>
      <c r="N97" s="14">
        <v>-40820117.254334003</v>
      </c>
      <c r="O97" s="14">
        <v>-42948436.317621</v>
      </c>
    </row>
    <row r="98" spans="1:15" s="8" customFormat="1" ht="12.75" customHeight="1" outlineLevel="2" x14ac:dyDescent="0.2">
      <c r="A98" s="9"/>
      <c r="B98" s="13"/>
      <c r="C98" s="13"/>
      <c r="D98" s="13" t="s">
        <v>183</v>
      </c>
      <c r="E98" s="13"/>
      <c r="F98" s="13"/>
      <c r="G98" s="14">
        <f t="shared" ref="G98:L98" si="19">SUM(G99:G102)</f>
        <v>315242.4390529677</v>
      </c>
      <c r="H98" s="14">
        <f t="shared" si="19"/>
        <v>336127.74970699998</v>
      </c>
      <c r="I98" s="14">
        <f t="shared" si="19"/>
        <v>372018.68504300003</v>
      </c>
      <c r="J98" s="14">
        <f t="shared" si="19"/>
        <v>378764.50683700002</v>
      </c>
      <c r="K98" s="14">
        <f t="shared" si="19"/>
        <v>384460.00861199998</v>
      </c>
      <c r="L98" s="14">
        <f t="shared" si="19"/>
        <v>381245.06004700001</v>
      </c>
      <c r="M98" s="14">
        <v>374463.56261899997</v>
      </c>
      <c r="N98" s="14">
        <v>333963.63091600011</v>
      </c>
      <c r="O98" s="14">
        <v>191380.05226</v>
      </c>
    </row>
    <row r="99" spans="1:15" s="8" customFormat="1" ht="12.75" customHeight="1" outlineLevel="3" x14ac:dyDescent="0.2">
      <c r="A99" s="9"/>
      <c r="B99" s="13"/>
      <c r="C99" s="13"/>
      <c r="E99" s="13" t="s">
        <v>79</v>
      </c>
      <c r="F99" s="13"/>
      <c r="G99" s="14">
        <v>197799.00002385455</v>
      </c>
      <c r="H99" s="14">
        <v>208716.90386699999</v>
      </c>
      <c r="I99" s="14">
        <v>240977.66346600003</v>
      </c>
      <c r="J99" s="14">
        <v>259203.51832999999</v>
      </c>
      <c r="K99" s="14">
        <v>268723.237479</v>
      </c>
      <c r="L99" s="14">
        <v>255058.11344400002</v>
      </c>
      <c r="M99" s="14">
        <v>252365.07422900002</v>
      </c>
      <c r="N99" s="14">
        <v>218132.08706700001</v>
      </c>
      <c r="O99" s="14">
        <v>158913.20451400001</v>
      </c>
    </row>
    <row r="100" spans="1:15" s="8" customFormat="1" ht="12.75" customHeight="1" outlineLevel="3" x14ac:dyDescent="0.2">
      <c r="A100" s="9"/>
      <c r="B100" s="13"/>
      <c r="C100" s="13"/>
      <c r="E100" s="13" t="s">
        <v>80</v>
      </c>
      <c r="F100" s="13"/>
      <c r="G100" s="14">
        <v>91216.544949113188</v>
      </c>
      <c r="H100" s="14">
        <v>94269.582147999987</v>
      </c>
      <c r="I100" s="14">
        <v>93997.046587000004</v>
      </c>
      <c r="J100" s="14">
        <v>88367.359973000013</v>
      </c>
      <c r="K100" s="14">
        <v>80993.107874999987</v>
      </c>
      <c r="L100" s="14">
        <v>85106.764078000007</v>
      </c>
      <c r="M100" s="14">
        <v>84169.338455999998</v>
      </c>
      <c r="N100" s="14">
        <v>78176.958729000005</v>
      </c>
      <c r="O100" s="14">
        <v>51650.336337999994</v>
      </c>
    </row>
    <row r="101" spans="1:15" s="8" customFormat="1" ht="12.75" customHeight="1" outlineLevel="3" x14ac:dyDescent="0.2">
      <c r="A101" s="9"/>
      <c r="B101" s="13"/>
      <c r="C101" s="13"/>
      <c r="E101" s="13" t="s">
        <v>184</v>
      </c>
      <c r="F101" s="13"/>
      <c r="G101" s="14">
        <v>29296.493907</v>
      </c>
      <c r="H101" s="14">
        <v>31553.660590000003</v>
      </c>
      <c r="I101" s="14">
        <v>32216.633676999998</v>
      </c>
      <c r="J101" s="14">
        <v>29894.313693</v>
      </c>
      <c r="K101" s="14">
        <v>34232.549688999999</v>
      </c>
      <c r="L101" s="14">
        <v>36843.868717000005</v>
      </c>
      <c r="M101" s="14">
        <v>37665.207324000003</v>
      </c>
      <c r="N101" s="14">
        <v>36858.950361000003</v>
      </c>
      <c r="O101" s="14">
        <v>36170.925945000003</v>
      </c>
    </row>
    <row r="102" spans="1:15" s="8" customFormat="1" ht="12.75" customHeight="1" outlineLevel="3" x14ac:dyDescent="0.2">
      <c r="A102" s="9"/>
      <c r="B102" s="13"/>
      <c r="C102" s="13"/>
      <c r="E102" s="15" t="s">
        <v>185</v>
      </c>
      <c r="F102" s="13"/>
      <c r="G102" s="14">
        <v>-3069.5998269999991</v>
      </c>
      <c r="H102" s="14">
        <v>1587.6031019999996</v>
      </c>
      <c r="I102" s="14">
        <v>4827.3413130000008</v>
      </c>
      <c r="J102" s="14">
        <v>1299.3148410000031</v>
      </c>
      <c r="K102" s="14">
        <v>511.11356899999919</v>
      </c>
      <c r="L102" s="14">
        <v>4236.3138080000008</v>
      </c>
      <c r="M102" s="14">
        <v>263.94260999999824</v>
      </c>
      <c r="N102" s="14">
        <v>795.6347590000305</v>
      </c>
      <c r="O102" s="14">
        <v>-55354.414537000004</v>
      </c>
    </row>
    <row r="103" spans="1:15" s="8" customFormat="1" ht="12.75" customHeight="1" outlineLevel="2" x14ac:dyDescent="0.2">
      <c r="A103" s="9"/>
      <c r="B103" s="13"/>
      <c r="C103" s="13"/>
      <c r="D103" s="13" t="s">
        <v>81</v>
      </c>
      <c r="E103" s="13"/>
      <c r="F103" s="13"/>
      <c r="G103" s="14">
        <v>-222.074198</v>
      </c>
      <c r="H103" s="14">
        <v>216.39320700000002</v>
      </c>
      <c r="I103" s="14">
        <v>249.61512600000006</v>
      </c>
      <c r="J103" s="14">
        <v>274.6275810000156</v>
      </c>
      <c r="K103" s="14">
        <v>432.43579100000005</v>
      </c>
      <c r="L103" s="14">
        <v>376.96880499999992</v>
      </c>
      <c r="M103" s="14">
        <v>441.59225799999996</v>
      </c>
      <c r="N103" s="14">
        <v>423.47303399999998</v>
      </c>
      <c r="O103" s="14">
        <v>480.41436699999997</v>
      </c>
    </row>
    <row r="104" spans="1:15" s="8" customFormat="1" ht="12.75" customHeight="1" outlineLevel="2" x14ac:dyDescent="0.2">
      <c r="A104" s="9"/>
      <c r="B104" s="13"/>
      <c r="C104" s="13"/>
      <c r="D104" s="15" t="s">
        <v>188</v>
      </c>
      <c r="E104" s="13"/>
      <c r="F104" s="13"/>
      <c r="G104" s="14">
        <v>-3219.9942160000005</v>
      </c>
      <c r="H104" s="14">
        <v>518.36401599999999</v>
      </c>
      <c r="I104" s="14">
        <v>-12514.073790999999</v>
      </c>
      <c r="J104" s="14">
        <v>-1254.2166310000021</v>
      </c>
      <c r="K104" s="14">
        <v>-2851.2357619999998</v>
      </c>
      <c r="L104" s="14">
        <v>-2289.7199719999999</v>
      </c>
      <c r="M104" s="14">
        <v>-973.01848500000006</v>
      </c>
      <c r="N104" s="14">
        <v>-3139.0030350000002</v>
      </c>
      <c r="O104" s="14">
        <v>-2060.3314339999997</v>
      </c>
    </row>
    <row r="105" spans="1:15" s="8" customFormat="1" ht="12.75" customHeight="1" outlineLevel="2" x14ac:dyDescent="0.2">
      <c r="A105" s="9"/>
      <c r="B105" s="13"/>
      <c r="C105" s="13"/>
      <c r="D105" s="13" t="s">
        <v>82</v>
      </c>
      <c r="E105" s="13"/>
      <c r="F105" s="13"/>
      <c r="G105" s="14">
        <v>104415.497051</v>
      </c>
      <c r="H105" s="14">
        <v>97971.69137700001</v>
      </c>
      <c r="I105" s="14">
        <v>77055.183992000006</v>
      </c>
      <c r="J105" s="14">
        <v>155974.42199899998</v>
      </c>
      <c r="K105" s="14">
        <v>125723.81011999999</v>
      </c>
      <c r="L105" s="14">
        <v>147426.19604000001</v>
      </c>
      <c r="M105" s="14">
        <v>146856.615636</v>
      </c>
      <c r="N105" s="14">
        <v>187012.66909199997</v>
      </c>
      <c r="O105" s="14">
        <v>249619.44451605564</v>
      </c>
    </row>
    <row r="106" spans="1:15" s="8" customFormat="1" ht="12.75" customHeight="1" outlineLevel="2" x14ac:dyDescent="0.2">
      <c r="A106" s="9"/>
      <c r="B106" s="13"/>
      <c r="C106" s="13"/>
      <c r="D106" s="13" t="s">
        <v>13</v>
      </c>
      <c r="E106" s="13"/>
      <c r="F106" s="13"/>
      <c r="G106" s="14">
        <v>-279.34544</v>
      </c>
      <c r="H106" s="14">
        <v>-556.43779599999993</v>
      </c>
      <c r="I106" s="14">
        <v>-923.68268699999999</v>
      </c>
      <c r="J106" s="14">
        <v>4542.9209610000016</v>
      </c>
      <c r="K106" s="14">
        <v>-923.21628199999998</v>
      </c>
      <c r="L106" s="14">
        <v>-1829.7663769999999</v>
      </c>
      <c r="M106" s="14">
        <v>-5437.7353230000008</v>
      </c>
      <c r="N106" s="14">
        <v>35564.745461999992</v>
      </c>
      <c r="O106" s="14">
        <v>17246.300373999999</v>
      </c>
    </row>
    <row r="107" spans="1:15" s="8" customFormat="1" ht="12.75" customHeight="1" outlineLevel="1" x14ac:dyDescent="0.2">
      <c r="A107" s="9"/>
      <c r="B107" s="13"/>
      <c r="C107" s="13" t="s">
        <v>83</v>
      </c>
      <c r="D107" s="13"/>
      <c r="E107" s="13"/>
      <c r="F107" s="13"/>
      <c r="G107" s="14">
        <f t="shared" ref="G107:L107" si="20">SUM(G108:G110)</f>
        <v>4154165.2027420001</v>
      </c>
      <c r="H107" s="14">
        <f t="shared" si="20"/>
        <v>5202921.7640499994</v>
      </c>
      <c r="I107" s="14">
        <f t="shared" si="20"/>
        <v>6087547.7967299996</v>
      </c>
      <c r="J107" s="14">
        <f t="shared" si="20"/>
        <v>6602085.1012480007</v>
      </c>
      <c r="K107" s="14">
        <f t="shared" si="20"/>
        <v>6764620.1791269993</v>
      </c>
      <c r="L107" s="14">
        <f t="shared" si="20"/>
        <v>7151891.723402001</v>
      </c>
      <c r="M107" s="14">
        <v>7065938.349413</v>
      </c>
      <c r="N107" s="14">
        <v>6810000.0896990001</v>
      </c>
      <c r="O107" s="14">
        <v>7348322.0561259985</v>
      </c>
    </row>
    <row r="108" spans="1:15" s="8" customFormat="1" ht="12.75" customHeight="1" outlineLevel="2" x14ac:dyDescent="0.2">
      <c r="A108" s="9"/>
      <c r="B108" s="13"/>
      <c r="C108" s="13"/>
      <c r="D108" s="13" t="s">
        <v>84</v>
      </c>
      <c r="E108" s="13"/>
      <c r="F108" s="13"/>
      <c r="G108" s="14">
        <v>4157166.6900790003</v>
      </c>
      <c r="H108" s="14">
        <v>5202304.6938159997</v>
      </c>
      <c r="I108" s="14">
        <v>6075764.6997409994</v>
      </c>
      <c r="J108" s="14">
        <v>6598799.5291760005</v>
      </c>
      <c r="K108" s="14">
        <v>6748391.7996739997</v>
      </c>
      <c r="L108" s="14">
        <v>7126670.6129830005</v>
      </c>
      <c r="M108" s="14">
        <v>7043453.780336</v>
      </c>
      <c r="N108" s="14">
        <v>6780419.2564050006</v>
      </c>
      <c r="O108" s="14">
        <v>7322180.3546199985</v>
      </c>
    </row>
    <row r="109" spans="1:15" s="8" customFormat="1" ht="12.75" customHeight="1" outlineLevel="2" x14ac:dyDescent="0.2">
      <c r="A109" s="9"/>
      <c r="B109" s="13"/>
      <c r="C109" s="13"/>
      <c r="D109" s="13" t="s">
        <v>85</v>
      </c>
      <c r="E109" s="13"/>
      <c r="F109" s="13"/>
      <c r="G109" s="14">
        <v>-4589.1954850000002</v>
      </c>
      <c r="H109" s="14">
        <v>-785.20075200000088</v>
      </c>
      <c r="I109" s="14">
        <v>11583.260825999998</v>
      </c>
      <c r="J109" s="14">
        <v>3264.6605080000004</v>
      </c>
      <c r="K109" s="14">
        <v>16212.660393</v>
      </c>
      <c r="L109" s="14">
        <v>25200.001120999998</v>
      </c>
      <c r="M109" s="14">
        <v>22477.779821</v>
      </c>
      <c r="N109" s="14">
        <v>29577.717319000003</v>
      </c>
      <c r="O109" s="14">
        <v>26126.383171999998</v>
      </c>
    </row>
    <row r="110" spans="1:15" s="8" customFormat="1" ht="12.75" customHeight="1" outlineLevel="2" x14ac:dyDescent="0.2">
      <c r="A110" s="9"/>
      <c r="B110" s="13"/>
      <c r="C110" s="13"/>
      <c r="D110" s="13" t="s">
        <v>86</v>
      </c>
      <c r="E110" s="13"/>
      <c r="F110" s="13"/>
      <c r="G110" s="14">
        <v>1587.7081479999999</v>
      </c>
      <c r="H110" s="14">
        <v>1402.2709860000002</v>
      </c>
      <c r="I110" s="14">
        <v>199.836163</v>
      </c>
      <c r="J110" s="14">
        <v>20.911564000000006</v>
      </c>
      <c r="K110" s="14">
        <v>15.719059999999999</v>
      </c>
      <c r="L110" s="14">
        <v>21.109297999999999</v>
      </c>
      <c r="M110" s="14">
        <v>6.7892559999999982</v>
      </c>
      <c r="N110" s="14">
        <v>3.1159749999999993</v>
      </c>
      <c r="O110" s="14">
        <v>15.318334000000004</v>
      </c>
    </row>
    <row r="111" spans="1:15" s="8" customFormat="1" ht="12.75" customHeight="1" outlineLevel="1" x14ac:dyDescent="0.2">
      <c r="A111" s="9"/>
      <c r="B111" s="13"/>
      <c r="C111" s="13" t="s">
        <v>87</v>
      </c>
      <c r="D111" s="13"/>
      <c r="E111" s="13"/>
      <c r="F111" s="13"/>
      <c r="G111" s="14">
        <f t="shared" ref="G111:L111" si="21">G112+G125+G131</f>
        <v>201510.62144300001</v>
      </c>
      <c r="H111" s="14">
        <f t="shared" si="21"/>
        <v>219270.41158800002</v>
      </c>
      <c r="I111" s="14">
        <f t="shared" si="21"/>
        <v>239745.96803599998</v>
      </c>
      <c r="J111" s="14">
        <f t="shared" si="21"/>
        <v>260385.84557600005</v>
      </c>
      <c r="K111" s="14">
        <f t="shared" si="21"/>
        <v>271617.73417899996</v>
      </c>
      <c r="L111" s="14">
        <f t="shared" si="21"/>
        <v>297088.57870900002</v>
      </c>
      <c r="M111" s="14">
        <v>375745.10434399993</v>
      </c>
      <c r="N111" s="14">
        <v>401982.45766699989</v>
      </c>
      <c r="O111" s="14">
        <v>416801.27682299999</v>
      </c>
    </row>
    <row r="112" spans="1:15" s="8" customFormat="1" ht="12.75" customHeight="1" outlineLevel="2" x14ac:dyDescent="0.2">
      <c r="A112" s="9"/>
      <c r="B112" s="13"/>
      <c r="C112" s="13"/>
      <c r="D112" s="13" t="s">
        <v>88</v>
      </c>
      <c r="E112" s="13"/>
      <c r="F112" s="13"/>
      <c r="G112" s="14">
        <f t="shared" ref="G112:L112" si="22">G113+G116+G119+G122</f>
        <v>194626.87456900001</v>
      </c>
      <c r="H112" s="14">
        <f t="shared" si="22"/>
        <v>209120.30473000003</v>
      </c>
      <c r="I112" s="14">
        <f t="shared" si="22"/>
        <v>223539.35673599999</v>
      </c>
      <c r="J112" s="14">
        <f t="shared" si="22"/>
        <v>243231.83718200005</v>
      </c>
      <c r="K112" s="14">
        <f t="shared" si="22"/>
        <v>257091.40874299995</v>
      </c>
      <c r="L112" s="14">
        <f t="shared" si="22"/>
        <v>283280.05818400002</v>
      </c>
      <c r="M112" s="14">
        <v>352929.52046699997</v>
      </c>
      <c r="N112" s="14">
        <v>377987.78671399987</v>
      </c>
      <c r="O112" s="14">
        <v>379037.70435300004</v>
      </c>
    </row>
    <row r="113" spans="1:15" s="8" customFormat="1" ht="12.75" customHeight="1" outlineLevel="3" x14ac:dyDescent="0.2">
      <c r="A113" s="9"/>
      <c r="B113" s="13"/>
      <c r="C113" s="13"/>
      <c r="D113" s="13"/>
      <c r="E113" s="13" t="s">
        <v>200</v>
      </c>
      <c r="F113" s="13"/>
      <c r="G113" s="14">
        <f t="shared" ref="G113:L113" si="23">G114+G115</f>
        <v>39021.319676000006</v>
      </c>
      <c r="H113" s="14">
        <f t="shared" si="23"/>
        <v>40687.933544</v>
      </c>
      <c r="I113" s="14">
        <f t="shared" si="23"/>
        <v>42604.037503</v>
      </c>
      <c r="J113" s="14">
        <f t="shared" si="23"/>
        <v>42995.444224000013</v>
      </c>
      <c r="K113" s="14">
        <f t="shared" si="23"/>
        <v>44944.133617</v>
      </c>
      <c r="L113" s="14">
        <f t="shared" si="23"/>
        <v>52323.73189800002</v>
      </c>
      <c r="M113" s="14">
        <v>57280.207690999974</v>
      </c>
      <c r="N113" s="14">
        <v>59326.775748</v>
      </c>
      <c r="O113" s="14">
        <v>57987.549758000008</v>
      </c>
    </row>
    <row r="114" spans="1:15" s="8" customFormat="1" ht="12.75" customHeight="1" outlineLevel="4" x14ac:dyDescent="0.2">
      <c r="A114" s="9"/>
      <c r="B114" s="13"/>
      <c r="C114" s="13"/>
      <c r="D114" s="13"/>
      <c r="E114" s="13"/>
      <c r="F114" s="13" t="s">
        <v>77</v>
      </c>
      <c r="G114" s="14">
        <v>87233.126239000005</v>
      </c>
      <c r="H114" s="14">
        <v>94288.387625999996</v>
      </c>
      <c r="I114" s="14">
        <v>99551.877634999997</v>
      </c>
      <c r="J114" s="14">
        <v>102155.36872800002</v>
      </c>
      <c r="K114" s="14">
        <v>103016.974116</v>
      </c>
      <c r="L114" s="14">
        <v>116648.76985100002</v>
      </c>
      <c r="M114" s="14">
        <v>131772.41181499997</v>
      </c>
      <c r="N114" s="14">
        <v>140193.45289700001</v>
      </c>
      <c r="O114" s="14">
        <v>143448.96600300001</v>
      </c>
    </row>
    <row r="115" spans="1:15" s="8" customFormat="1" ht="12.75" customHeight="1" outlineLevel="4" x14ac:dyDescent="0.2">
      <c r="A115" s="9"/>
      <c r="B115" s="13"/>
      <c r="C115" s="13"/>
      <c r="D115" s="13"/>
      <c r="E115" s="13"/>
      <c r="F115" s="13" t="s">
        <v>78</v>
      </c>
      <c r="G115" s="14">
        <v>-48211.806562999998</v>
      </c>
      <c r="H115" s="14">
        <v>-53600.454081999997</v>
      </c>
      <c r="I115" s="14">
        <v>-56947.840131999998</v>
      </c>
      <c r="J115" s="14">
        <v>-59159.924504000002</v>
      </c>
      <c r="K115" s="14">
        <v>-58072.840498999998</v>
      </c>
      <c r="L115" s="14">
        <v>-64325.037952999999</v>
      </c>
      <c r="M115" s="14">
        <v>-74492.204123999996</v>
      </c>
      <c r="N115" s="14">
        <v>-80866.67714900001</v>
      </c>
      <c r="O115" s="14">
        <v>-85461.416245</v>
      </c>
    </row>
    <row r="116" spans="1:15" s="8" customFormat="1" ht="12.75" customHeight="1" outlineLevel="3" x14ac:dyDescent="0.2">
      <c r="A116" s="9"/>
      <c r="B116" s="13"/>
      <c r="C116" s="13"/>
      <c r="D116" s="13"/>
      <c r="E116" s="13" t="s">
        <v>89</v>
      </c>
      <c r="F116" s="13"/>
      <c r="G116" s="14">
        <f t="shared" ref="G116:L116" si="24">G117+G118</f>
        <v>32202.898035000006</v>
      </c>
      <c r="H116" s="14">
        <f t="shared" si="24"/>
        <v>36692.634596000011</v>
      </c>
      <c r="I116" s="14">
        <f t="shared" si="24"/>
        <v>39250.066099999996</v>
      </c>
      <c r="J116" s="14">
        <f t="shared" si="24"/>
        <v>40313.782157999995</v>
      </c>
      <c r="K116" s="14">
        <f t="shared" si="24"/>
        <v>41877.421181000005</v>
      </c>
      <c r="L116" s="14">
        <f t="shared" si="24"/>
        <v>50749.768839999997</v>
      </c>
      <c r="M116" s="14">
        <v>61736.213433000012</v>
      </c>
      <c r="N116" s="14">
        <v>69253.150522999975</v>
      </c>
      <c r="O116" s="14">
        <v>70491.838555000038</v>
      </c>
    </row>
    <row r="117" spans="1:15" s="8" customFormat="1" ht="12.75" customHeight="1" outlineLevel="4" x14ac:dyDescent="0.2">
      <c r="A117" s="9"/>
      <c r="B117" s="13"/>
      <c r="C117" s="13"/>
      <c r="D117" s="13"/>
      <c r="E117" s="13"/>
      <c r="F117" s="13" t="s">
        <v>77</v>
      </c>
      <c r="G117" s="14">
        <v>66919.750326000008</v>
      </c>
      <c r="H117" s="14">
        <v>74370.897323000012</v>
      </c>
      <c r="I117" s="14">
        <v>79560.484528999994</v>
      </c>
      <c r="J117" s="14">
        <v>81420.189657999988</v>
      </c>
      <c r="K117" s="14">
        <v>80786.236317999996</v>
      </c>
      <c r="L117" s="14">
        <v>93437.920196999999</v>
      </c>
      <c r="M117" s="14">
        <v>124484.69419900001</v>
      </c>
      <c r="N117" s="14">
        <v>132739.25549599997</v>
      </c>
      <c r="O117" s="14">
        <v>140410.87571800002</v>
      </c>
    </row>
    <row r="118" spans="1:15" s="8" customFormat="1" ht="12.75" customHeight="1" outlineLevel="4" x14ac:dyDescent="0.2">
      <c r="A118" s="9"/>
      <c r="B118" s="13"/>
      <c r="C118" s="13"/>
      <c r="D118" s="13"/>
      <c r="E118" s="13"/>
      <c r="F118" s="13" t="s">
        <v>78</v>
      </c>
      <c r="G118" s="14">
        <v>-34716.852291000003</v>
      </c>
      <c r="H118" s="14">
        <v>-37678.262727000001</v>
      </c>
      <c r="I118" s="14">
        <v>-40310.418428999998</v>
      </c>
      <c r="J118" s="14">
        <v>-41106.407499999994</v>
      </c>
      <c r="K118" s="14">
        <v>-38908.815136999991</v>
      </c>
      <c r="L118" s="14">
        <v>-42688.151357000002</v>
      </c>
      <c r="M118" s="14">
        <v>-62748.480765999993</v>
      </c>
      <c r="N118" s="14">
        <v>-63486.104972999994</v>
      </c>
      <c r="O118" s="14">
        <v>-69919.037162999986</v>
      </c>
    </row>
    <row r="119" spans="1:15" s="8" customFormat="1" ht="12.75" customHeight="1" outlineLevel="3" x14ac:dyDescent="0.2">
      <c r="A119" s="9"/>
      <c r="B119" s="13"/>
      <c r="C119" s="13"/>
      <c r="D119" s="13"/>
      <c r="E119" s="13" t="s">
        <v>90</v>
      </c>
      <c r="F119" s="13"/>
      <c r="G119" s="14">
        <f t="shared" ref="G119:L119" si="25">G120+G121</f>
        <v>79960.944516999996</v>
      </c>
      <c r="H119" s="14">
        <f t="shared" si="25"/>
        <v>86109.833798000007</v>
      </c>
      <c r="I119" s="14">
        <f t="shared" si="25"/>
        <v>89730.493168999994</v>
      </c>
      <c r="J119" s="14">
        <f t="shared" si="25"/>
        <v>104447.64693900003</v>
      </c>
      <c r="K119" s="14">
        <f t="shared" si="25"/>
        <v>111080.27575999997</v>
      </c>
      <c r="L119" s="14">
        <f t="shared" si="25"/>
        <v>115959.65298899999</v>
      </c>
      <c r="M119" s="14">
        <v>138881.21800200001</v>
      </c>
      <c r="N119" s="14">
        <v>140477.12098499999</v>
      </c>
      <c r="O119" s="14">
        <v>140438.962979</v>
      </c>
    </row>
    <row r="120" spans="1:15" s="8" customFormat="1" ht="12.75" customHeight="1" outlineLevel="4" x14ac:dyDescent="0.2">
      <c r="A120" s="9"/>
      <c r="B120" s="13"/>
      <c r="C120" s="13"/>
      <c r="D120" s="13"/>
      <c r="E120" s="13"/>
      <c r="F120" s="13" t="s">
        <v>77</v>
      </c>
      <c r="G120" s="14">
        <v>99092.051846999995</v>
      </c>
      <c r="H120" s="14">
        <v>105732.857697</v>
      </c>
      <c r="I120" s="14">
        <v>110120.58790099999</v>
      </c>
      <c r="J120" s="14">
        <v>128815.69899900001</v>
      </c>
      <c r="K120" s="14">
        <v>135516.45042799998</v>
      </c>
      <c r="L120" s="14">
        <v>138323.33083299999</v>
      </c>
      <c r="M120" s="14">
        <v>177218.54569600002</v>
      </c>
      <c r="N120" s="14">
        <v>184163.13574</v>
      </c>
      <c r="O120" s="14">
        <v>179940.31769699999</v>
      </c>
    </row>
    <row r="121" spans="1:15" s="8" customFormat="1" ht="12.75" customHeight="1" outlineLevel="4" x14ac:dyDescent="0.2">
      <c r="A121" s="9"/>
      <c r="B121" s="13"/>
      <c r="C121" s="13"/>
      <c r="D121" s="13"/>
      <c r="E121" s="13"/>
      <c r="F121" s="13" t="s">
        <v>78</v>
      </c>
      <c r="G121" s="14">
        <v>-19131.107329999999</v>
      </c>
      <c r="H121" s="14">
        <v>-19623.023899</v>
      </c>
      <c r="I121" s="14">
        <v>-20390.094731999998</v>
      </c>
      <c r="J121" s="14">
        <v>-24368.052059999995</v>
      </c>
      <c r="K121" s="14">
        <v>-24436.174668000003</v>
      </c>
      <c r="L121" s="14">
        <v>-22363.677843999998</v>
      </c>
      <c r="M121" s="14">
        <v>-38337.327694</v>
      </c>
      <c r="N121" s="14">
        <v>-43686.014754999997</v>
      </c>
      <c r="O121" s="14">
        <v>-39501.354717999995</v>
      </c>
    </row>
    <row r="122" spans="1:15" s="8" customFormat="1" ht="12.75" customHeight="1" outlineLevel="3" x14ac:dyDescent="0.2">
      <c r="A122" s="9"/>
      <c r="B122" s="13"/>
      <c r="C122" s="13"/>
      <c r="D122" s="13"/>
      <c r="E122" s="13" t="s">
        <v>91</v>
      </c>
      <c r="F122" s="13"/>
      <c r="G122" s="14">
        <f t="shared" ref="G122:L122" si="26">G123+G124</f>
        <v>43441.712340999999</v>
      </c>
      <c r="H122" s="14">
        <f t="shared" si="26"/>
        <v>45629.902792000001</v>
      </c>
      <c r="I122" s="14">
        <f t="shared" si="26"/>
        <v>51954.759963999997</v>
      </c>
      <c r="J122" s="14">
        <f t="shared" si="26"/>
        <v>55474.963861000011</v>
      </c>
      <c r="K122" s="14">
        <f t="shared" si="26"/>
        <v>59189.578185000006</v>
      </c>
      <c r="L122" s="14">
        <f t="shared" si="26"/>
        <v>64246.904457000011</v>
      </c>
      <c r="M122" s="14">
        <v>95031.881340999986</v>
      </c>
      <c r="N122" s="14">
        <v>108930.73945799997</v>
      </c>
      <c r="O122" s="14">
        <v>110119.353061</v>
      </c>
    </row>
    <row r="123" spans="1:15" s="8" customFormat="1" ht="12.75" customHeight="1" outlineLevel="4" x14ac:dyDescent="0.2">
      <c r="A123" s="9"/>
      <c r="B123" s="13"/>
      <c r="C123" s="13"/>
      <c r="D123" s="13"/>
      <c r="E123" s="13"/>
      <c r="F123" s="13" t="s">
        <v>77</v>
      </c>
      <c r="G123" s="14">
        <v>54920.605722</v>
      </c>
      <c r="H123" s="14">
        <v>60097.586899000002</v>
      </c>
      <c r="I123" s="14">
        <v>68057.509678000002</v>
      </c>
      <c r="J123" s="14">
        <v>75294.947194000008</v>
      </c>
      <c r="K123" s="14">
        <v>82991.210734000008</v>
      </c>
      <c r="L123" s="14">
        <v>97211.959590000013</v>
      </c>
      <c r="M123" s="14">
        <v>150496.95172099999</v>
      </c>
      <c r="N123" s="14">
        <v>165911.30763799997</v>
      </c>
      <c r="O123" s="14">
        <v>167619.76466300001</v>
      </c>
    </row>
    <row r="124" spans="1:15" s="8" customFormat="1" ht="12.75" customHeight="1" outlineLevel="4" x14ac:dyDescent="0.2">
      <c r="A124" s="9"/>
      <c r="B124" s="13"/>
      <c r="C124" s="13"/>
      <c r="D124" s="13"/>
      <c r="E124" s="13"/>
      <c r="F124" s="13" t="s">
        <v>78</v>
      </c>
      <c r="G124" s="14">
        <v>-11478.893381</v>
      </c>
      <c r="H124" s="14">
        <v>-14467.684107000001</v>
      </c>
      <c r="I124" s="14">
        <v>-16102.749714000001</v>
      </c>
      <c r="J124" s="14">
        <v>-19819.983332999996</v>
      </c>
      <c r="K124" s="14">
        <v>-23801.632548999998</v>
      </c>
      <c r="L124" s="14">
        <v>-32965.055133000002</v>
      </c>
      <c r="M124" s="14">
        <v>-55465.070380000005</v>
      </c>
      <c r="N124" s="14">
        <v>-56980.568180000002</v>
      </c>
      <c r="O124" s="14">
        <v>-57500.411602</v>
      </c>
    </row>
    <row r="125" spans="1:15" s="8" customFormat="1" ht="12.75" customHeight="1" outlineLevel="2" x14ac:dyDescent="0.2">
      <c r="A125" s="9"/>
      <c r="B125" s="13"/>
      <c r="C125" s="13"/>
      <c r="D125" s="13" t="s">
        <v>92</v>
      </c>
      <c r="E125" s="13"/>
      <c r="F125" s="13"/>
      <c r="G125" s="14">
        <f t="shared" ref="G125:L125" si="27">G126+G129+G130</f>
        <v>589.34073899999976</v>
      </c>
      <c r="H125" s="14">
        <f t="shared" si="27"/>
        <v>505.61997200000013</v>
      </c>
      <c r="I125" s="14">
        <f t="shared" si="27"/>
        <v>765.20219599999996</v>
      </c>
      <c r="J125" s="14">
        <f t="shared" si="27"/>
        <v>984.59541400000001</v>
      </c>
      <c r="K125" s="14">
        <f t="shared" si="27"/>
        <v>1256.492589</v>
      </c>
      <c r="L125" s="14">
        <f t="shared" si="27"/>
        <v>1500.5541459999995</v>
      </c>
      <c r="M125" s="14">
        <v>1547.6081560000002</v>
      </c>
      <c r="N125" s="14">
        <v>1547.5901220000005</v>
      </c>
      <c r="O125" s="14">
        <v>1598.263719</v>
      </c>
    </row>
    <row r="126" spans="1:15" s="8" customFormat="1" ht="12.75" customHeight="1" outlineLevel="3" x14ac:dyDescent="0.2">
      <c r="A126" s="9"/>
      <c r="B126" s="13"/>
      <c r="C126" s="13"/>
      <c r="D126" s="13"/>
      <c r="E126" s="13" t="s">
        <v>93</v>
      </c>
      <c r="F126" s="13"/>
      <c r="G126" s="14">
        <f t="shared" ref="G126:L126" si="28">G127+G128</f>
        <v>526.86148899999966</v>
      </c>
      <c r="H126" s="14">
        <f t="shared" si="28"/>
        <v>557.47626200000013</v>
      </c>
      <c r="I126" s="14">
        <f t="shared" si="28"/>
        <v>745.431782</v>
      </c>
      <c r="J126" s="14">
        <f t="shared" si="28"/>
        <v>973.84423499999991</v>
      </c>
      <c r="K126" s="14">
        <f t="shared" si="28"/>
        <v>1237.8996219999999</v>
      </c>
      <c r="L126" s="14">
        <f t="shared" si="28"/>
        <v>1498.0426419999994</v>
      </c>
      <c r="M126" s="14">
        <v>1331.4738690000001</v>
      </c>
      <c r="N126" s="14">
        <v>1748.9079500000005</v>
      </c>
      <c r="O126" s="14">
        <v>1579.7881600000001</v>
      </c>
    </row>
    <row r="127" spans="1:15" s="8" customFormat="1" ht="12.75" customHeight="1" outlineLevel="4" x14ac:dyDescent="0.2">
      <c r="A127" s="9"/>
      <c r="B127" s="13"/>
      <c r="C127" s="13"/>
      <c r="D127" s="13"/>
      <c r="E127" s="13"/>
      <c r="F127" s="13" t="s">
        <v>77</v>
      </c>
      <c r="G127" s="14">
        <v>889.04912299999978</v>
      </c>
      <c r="H127" s="14">
        <v>936.95081100000016</v>
      </c>
      <c r="I127" s="14">
        <v>1186.528098</v>
      </c>
      <c r="J127" s="14">
        <v>1364.9563519999999</v>
      </c>
      <c r="K127" s="14">
        <v>1680.5918409999999</v>
      </c>
      <c r="L127" s="14">
        <v>2218.4858149999995</v>
      </c>
      <c r="M127" s="14">
        <v>2424.2235840000003</v>
      </c>
      <c r="N127" s="14">
        <v>2664.8476970000006</v>
      </c>
      <c r="O127" s="14">
        <v>2653.6591549999998</v>
      </c>
    </row>
    <row r="128" spans="1:15" s="8" customFormat="1" ht="12.75" customHeight="1" outlineLevel="4" x14ac:dyDescent="0.2">
      <c r="A128" s="9"/>
      <c r="B128" s="13"/>
      <c r="C128" s="13"/>
      <c r="D128" s="13"/>
      <c r="E128" s="13"/>
      <c r="F128" s="13" t="s">
        <v>78</v>
      </c>
      <c r="G128" s="14">
        <v>-362.18763400000006</v>
      </c>
      <c r="H128" s="14">
        <v>-379.47454900000002</v>
      </c>
      <c r="I128" s="14">
        <v>-441.096316</v>
      </c>
      <c r="J128" s="14">
        <v>-391.11211700000001</v>
      </c>
      <c r="K128" s="14">
        <v>-442.69221900000002</v>
      </c>
      <c r="L128" s="14">
        <v>-720.44317300000012</v>
      </c>
      <c r="M128" s="14">
        <v>-1092.7497150000002</v>
      </c>
      <c r="N128" s="14">
        <v>-915.93974700000012</v>
      </c>
      <c r="O128" s="14">
        <v>-1073.8709949999998</v>
      </c>
    </row>
    <row r="129" spans="1:15" s="8" customFormat="1" ht="12.75" customHeight="1" outlineLevel="3" x14ac:dyDescent="0.2">
      <c r="A129" s="9"/>
      <c r="B129" s="13"/>
      <c r="C129" s="13"/>
      <c r="D129" s="13"/>
      <c r="E129" s="13" t="s">
        <v>94</v>
      </c>
      <c r="F129" s="13"/>
      <c r="G129" s="14">
        <v>61.064962000000001</v>
      </c>
      <c r="H129" s="14">
        <v>-50.924040999999995</v>
      </c>
      <c r="I129" s="14">
        <v>18.855203999999997</v>
      </c>
      <c r="J129" s="14">
        <v>12.796763</v>
      </c>
      <c r="K129" s="14">
        <v>18.025582000000004</v>
      </c>
      <c r="L129" s="14">
        <v>1.5216490000000009</v>
      </c>
      <c r="M129" s="14">
        <v>6.996372</v>
      </c>
      <c r="N129" s="14">
        <v>6.6184120000000011</v>
      </c>
      <c r="O129" s="14">
        <v>18.982753000000002</v>
      </c>
    </row>
    <row r="130" spans="1:15" s="8" customFormat="1" ht="12.75" customHeight="1" outlineLevel="3" x14ac:dyDescent="0.2">
      <c r="A130" s="9"/>
      <c r="B130" s="13"/>
      <c r="C130" s="13"/>
      <c r="D130" s="13"/>
      <c r="E130" s="13" t="s">
        <v>95</v>
      </c>
      <c r="F130" s="13"/>
      <c r="G130" s="14">
        <v>1.414288</v>
      </c>
      <c r="H130" s="14">
        <v>-0.93224899999999988</v>
      </c>
      <c r="I130" s="14">
        <v>0.91521000000000008</v>
      </c>
      <c r="J130" s="14">
        <v>-2.0455839999999998</v>
      </c>
      <c r="K130" s="14">
        <v>0.56738500000000003</v>
      </c>
      <c r="L130" s="14">
        <v>0.98985500000000004</v>
      </c>
      <c r="M130" s="14">
        <v>209.13791499999999</v>
      </c>
      <c r="N130" s="14">
        <v>-207.93623999999997</v>
      </c>
      <c r="O130" s="14">
        <v>-0.50719399999999992</v>
      </c>
    </row>
    <row r="131" spans="1:15" s="8" customFormat="1" ht="12.75" customHeight="1" outlineLevel="2" x14ac:dyDescent="0.2">
      <c r="A131" s="9"/>
      <c r="B131" s="13"/>
      <c r="C131" s="13"/>
      <c r="D131" s="13" t="s">
        <v>96</v>
      </c>
      <c r="E131" s="13"/>
      <c r="F131" s="13"/>
      <c r="G131" s="14">
        <f t="shared" ref="G131:L131" si="29">SUM(G132:G136)</f>
        <v>6294.4061350000029</v>
      </c>
      <c r="H131" s="14">
        <f t="shared" si="29"/>
        <v>9644.4868860000024</v>
      </c>
      <c r="I131" s="14">
        <f t="shared" si="29"/>
        <v>15441.409104000004</v>
      </c>
      <c r="J131" s="14">
        <f t="shared" si="29"/>
        <v>16169.412980000001</v>
      </c>
      <c r="K131" s="14">
        <f t="shared" si="29"/>
        <v>13269.832846999998</v>
      </c>
      <c r="L131" s="14">
        <f t="shared" si="29"/>
        <v>12307.966379000001</v>
      </c>
      <c r="M131" s="14">
        <v>21267.975720999999</v>
      </c>
      <c r="N131" s="14">
        <v>22447.080830999999</v>
      </c>
      <c r="O131" s="14">
        <v>36165.308750999997</v>
      </c>
    </row>
    <row r="132" spans="1:15" s="8" customFormat="1" ht="12.75" customHeight="1" outlineLevel="3" x14ac:dyDescent="0.2">
      <c r="A132" s="9"/>
      <c r="B132" s="13"/>
      <c r="C132" s="13"/>
      <c r="D132" s="13"/>
      <c r="E132" s="13" t="s">
        <v>97</v>
      </c>
      <c r="F132" s="13"/>
      <c r="G132" s="14">
        <v>14591.750189000002</v>
      </c>
      <c r="H132" s="14">
        <v>19261.481583000001</v>
      </c>
      <c r="I132" s="14">
        <v>21977.762170000002</v>
      </c>
      <c r="J132" s="14">
        <v>26207.575481</v>
      </c>
      <c r="K132" s="14">
        <v>30762.052082000002</v>
      </c>
      <c r="L132" s="14">
        <v>37495.249360000002</v>
      </c>
      <c r="M132" s="14">
        <v>51823.876968999997</v>
      </c>
      <c r="N132" s="14">
        <v>54196.831994</v>
      </c>
      <c r="O132" s="14">
        <v>56526.393007999992</v>
      </c>
    </row>
    <row r="133" spans="1:15" s="8" customFormat="1" ht="12.75" customHeight="1" outlineLevel="3" x14ac:dyDescent="0.2">
      <c r="A133" s="9"/>
      <c r="B133" s="13"/>
      <c r="C133" s="13"/>
      <c r="D133" s="13"/>
      <c r="E133" s="13" t="s">
        <v>98</v>
      </c>
      <c r="F133" s="13"/>
      <c r="G133" s="14">
        <v>18.875304</v>
      </c>
      <c r="H133" s="14">
        <v>14.625055</v>
      </c>
      <c r="I133" s="14">
        <v>6.0608380000000004</v>
      </c>
      <c r="J133" s="14">
        <v>6.263566</v>
      </c>
      <c r="K133" s="14">
        <v>-10.497102999999999</v>
      </c>
      <c r="L133" s="14">
        <v>-1.3001520000000002</v>
      </c>
      <c r="M133" s="14">
        <v>-102.87444400000001</v>
      </c>
      <c r="N133" s="14">
        <v>156.85202199999998</v>
      </c>
      <c r="O133" s="14">
        <v>249.05949699999996</v>
      </c>
    </row>
    <row r="134" spans="1:15" s="8" customFormat="1" ht="12.75" customHeight="1" outlineLevel="3" x14ac:dyDescent="0.2">
      <c r="A134" s="9"/>
      <c r="B134" s="13"/>
      <c r="C134" s="13"/>
      <c r="D134" s="13"/>
      <c r="E134" s="13" t="s">
        <v>99</v>
      </c>
      <c r="F134" s="13"/>
      <c r="G134" s="14">
        <v>-6.2548170000000001</v>
      </c>
      <c r="H134" s="14">
        <v>56.661721999999997</v>
      </c>
      <c r="I134" s="14">
        <v>0.88538399999999995</v>
      </c>
      <c r="J134" s="14">
        <v>-0.50514000000000003</v>
      </c>
      <c r="K134" s="14">
        <v>0.69437699999999991</v>
      </c>
      <c r="L134" s="14">
        <v>74.325769000000008</v>
      </c>
      <c r="M134" s="14">
        <v>-9.9999999999999995E-7</v>
      </c>
      <c r="N134" s="14">
        <v>1.9999999999999999E-6</v>
      </c>
      <c r="O134" s="14">
        <v>-0.47169499999999998</v>
      </c>
    </row>
    <row r="135" spans="1:15" s="8" customFormat="1" ht="12.75" customHeight="1" outlineLevel="3" x14ac:dyDescent="0.2">
      <c r="A135" s="9"/>
      <c r="B135" s="13"/>
      <c r="C135" s="13"/>
      <c r="D135" s="13"/>
      <c r="E135" s="13" t="s">
        <v>100</v>
      </c>
      <c r="F135" s="13"/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</row>
    <row r="136" spans="1:15" s="8" customFormat="1" ht="12.75" customHeight="1" outlineLevel="3" x14ac:dyDescent="0.2">
      <c r="A136" s="9"/>
      <c r="B136" s="13"/>
      <c r="C136" s="13"/>
      <c r="D136" s="13"/>
      <c r="E136" s="13" t="s">
        <v>13</v>
      </c>
      <c r="F136" s="13"/>
      <c r="G136" s="14">
        <v>-8309.9645409999994</v>
      </c>
      <c r="H136" s="14">
        <v>-9688.2814739999994</v>
      </c>
      <c r="I136" s="14">
        <v>-6543.2992880000002</v>
      </c>
      <c r="J136" s="14">
        <v>-10043.920926999999</v>
      </c>
      <c r="K136" s="14">
        <v>-17482.416509000002</v>
      </c>
      <c r="L136" s="14">
        <v>-25260.308598</v>
      </c>
      <c r="M136" s="14">
        <v>-30453.026802999997</v>
      </c>
      <c r="N136" s="14">
        <v>-31906.603187000001</v>
      </c>
      <c r="O136" s="14">
        <v>-20609.672058999997</v>
      </c>
    </row>
    <row r="137" spans="1:15" s="8" customFormat="1" ht="12.75" customHeight="1" outlineLevel="1" x14ac:dyDescent="0.2">
      <c r="A137" s="9"/>
      <c r="B137" s="13"/>
      <c r="C137" s="13" t="s">
        <v>101</v>
      </c>
      <c r="D137" s="13"/>
      <c r="E137" s="13"/>
      <c r="F137" s="13"/>
      <c r="G137" s="14">
        <f t="shared" ref="G137:L137" si="30">SUM(G138:G140)</f>
        <v>4087481.1792923827</v>
      </c>
      <c r="H137" s="14">
        <f t="shared" si="30"/>
        <v>4333927.6843840051</v>
      </c>
      <c r="I137" s="14">
        <f t="shared" si="30"/>
        <v>5051820.5882500028</v>
      </c>
      <c r="J137" s="14">
        <f t="shared" si="30"/>
        <v>5938384.1199450009</v>
      </c>
      <c r="K137" s="14">
        <f t="shared" si="30"/>
        <v>5898446.209065997</v>
      </c>
      <c r="L137" s="14">
        <f t="shared" si="30"/>
        <v>6253786.7877400033</v>
      </c>
      <c r="M137" s="14">
        <v>6386391.7144850036</v>
      </c>
      <c r="N137" s="14">
        <v>5980625.9037660016</v>
      </c>
      <c r="O137" s="14">
        <v>6439994.1356739998</v>
      </c>
    </row>
    <row r="138" spans="1:15" s="8" customFormat="1" ht="12.75" customHeight="1" outlineLevel="2" x14ac:dyDescent="0.2">
      <c r="A138" s="9"/>
      <c r="B138" s="13"/>
      <c r="C138" s="13"/>
      <c r="D138" s="13" t="s">
        <v>102</v>
      </c>
      <c r="E138" s="13"/>
      <c r="F138" s="13"/>
      <c r="G138" s="14">
        <v>27150090.501983847</v>
      </c>
      <c r="H138" s="14">
        <v>26484076.734107003</v>
      </c>
      <c r="I138" s="14">
        <v>28841450.146281</v>
      </c>
      <c r="J138" s="14">
        <v>33343197.314391997</v>
      </c>
      <c r="K138" s="14">
        <v>36522101.885409996</v>
      </c>
      <c r="L138" s="14">
        <v>41286150.584085003</v>
      </c>
      <c r="M138" s="14">
        <v>45071945.647523999</v>
      </c>
      <c r="N138" s="14">
        <v>46069601.583904006</v>
      </c>
      <c r="O138" s="14">
        <v>51223968.082777001</v>
      </c>
    </row>
    <row r="139" spans="1:15" s="8" customFormat="1" ht="12.75" customHeight="1" outlineLevel="2" x14ac:dyDescent="0.2">
      <c r="A139" s="9"/>
      <c r="B139" s="13"/>
      <c r="C139" s="13"/>
      <c r="D139" s="13" t="s">
        <v>103</v>
      </c>
      <c r="E139" s="13"/>
      <c r="F139" s="13"/>
      <c r="G139" s="14">
        <v>-23065110.257076465</v>
      </c>
      <c r="H139" s="14">
        <v>-22155504.257209998</v>
      </c>
      <c r="I139" s="14">
        <v>-23793277.210635997</v>
      </c>
      <c r="J139" s="14">
        <v>-27413513.373020995</v>
      </c>
      <c r="K139" s="14">
        <v>-30635010.969815999</v>
      </c>
      <c r="L139" s="14">
        <v>-35042539.402034</v>
      </c>
      <c r="M139" s="14">
        <v>-38716059.322946995</v>
      </c>
      <c r="N139" s="14">
        <v>-40097047.165259004</v>
      </c>
      <c r="O139" s="14">
        <v>-44789757.036958002</v>
      </c>
    </row>
    <row r="140" spans="1:15" s="8" customFormat="1" ht="12.75" customHeight="1" outlineLevel="2" x14ac:dyDescent="0.2">
      <c r="A140" s="9"/>
      <c r="B140" s="13"/>
      <c r="C140" s="13"/>
      <c r="D140" s="13" t="s">
        <v>104</v>
      </c>
      <c r="E140" s="13"/>
      <c r="F140" s="13"/>
      <c r="G140" s="14">
        <v>2500.934385</v>
      </c>
      <c r="H140" s="14">
        <v>5355.2074869999997</v>
      </c>
      <c r="I140" s="14">
        <v>3647.6526049999993</v>
      </c>
      <c r="J140" s="14">
        <v>8700.1785740000014</v>
      </c>
      <c r="K140" s="14">
        <v>11355.293471999999</v>
      </c>
      <c r="L140" s="14">
        <v>10175.605689000002</v>
      </c>
      <c r="M140" s="14">
        <v>30505.389907999997</v>
      </c>
      <c r="N140" s="14">
        <v>8071.4851210000006</v>
      </c>
      <c r="O140" s="14">
        <v>5783.0898550000002</v>
      </c>
    </row>
    <row r="141" spans="1:15" s="8" customFormat="1" ht="12.75" customHeight="1" outlineLevel="1" x14ac:dyDescent="0.2">
      <c r="A141" s="9"/>
      <c r="B141" s="13" t="s">
        <v>105</v>
      </c>
      <c r="C141" s="13"/>
      <c r="D141" s="13"/>
      <c r="E141" s="13"/>
      <c r="F141" s="13"/>
      <c r="G141" s="14">
        <v>-221159.57924699996</v>
      </c>
      <c r="H141" s="14">
        <v>-211898.35348799996</v>
      </c>
      <c r="I141" s="14">
        <v>-248938.55046699999</v>
      </c>
      <c r="J141" s="14">
        <v>-314084.19210899994</v>
      </c>
      <c r="K141" s="14">
        <v>-329976.30564499996</v>
      </c>
      <c r="L141" s="14">
        <v>-350916.046523</v>
      </c>
      <c r="M141" s="14">
        <v>-395197.51979799999</v>
      </c>
      <c r="N141" s="14">
        <v>-432414.67628400004</v>
      </c>
      <c r="O141" s="14">
        <v>-342327.72805900004</v>
      </c>
    </row>
    <row r="142" spans="1:15" s="8" customFormat="1" ht="12.75" customHeight="1" outlineLevel="1" x14ac:dyDescent="0.2">
      <c r="A142" s="9"/>
      <c r="B142" s="13" t="s">
        <v>106</v>
      </c>
      <c r="C142" s="13"/>
      <c r="D142" s="13"/>
      <c r="E142" s="13"/>
      <c r="F142" s="13"/>
      <c r="G142" s="14">
        <f t="shared" ref="G142:L142" si="31">G143+G144+G150+G151+G152</f>
        <v>-4181125.9578421377</v>
      </c>
      <c r="H142" s="14">
        <f t="shared" si="31"/>
        <v>-4211313.4062700151</v>
      </c>
      <c r="I142" s="14">
        <f t="shared" si="31"/>
        <v>-4867565.6004820522</v>
      </c>
      <c r="J142" s="14">
        <f t="shared" si="31"/>
        <v>-5459698.763011625</v>
      </c>
      <c r="K142" s="14">
        <f t="shared" si="31"/>
        <v>-5679382.2068970017</v>
      </c>
      <c r="L142" s="14">
        <f t="shared" si="31"/>
        <v>-5951238.7509409999</v>
      </c>
      <c r="M142" s="14">
        <v>-6093511.1722109988</v>
      </c>
      <c r="N142" s="14">
        <v>-5698855.7938000001</v>
      </c>
      <c r="O142" s="14">
        <v>-5756855.5022946121</v>
      </c>
    </row>
    <row r="143" spans="1:15" s="8" customFormat="1" ht="12.75" customHeight="1" outlineLevel="2" x14ac:dyDescent="0.2">
      <c r="A143" s="9"/>
      <c r="B143" s="13"/>
      <c r="C143" s="13" t="s">
        <v>76</v>
      </c>
      <c r="D143" s="13"/>
      <c r="E143" s="13"/>
      <c r="F143" s="13"/>
      <c r="G143" s="14">
        <v>-316632.42249900009</v>
      </c>
      <c r="H143" s="14">
        <v>-241793.00576900001</v>
      </c>
      <c r="I143" s="14">
        <v>-287630.67890200001</v>
      </c>
      <c r="J143" s="14">
        <v>-265506.66781899997</v>
      </c>
      <c r="K143" s="14">
        <v>-286774.52266300004</v>
      </c>
      <c r="L143" s="14">
        <v>-310357.499365</v>
      </c>
      <c r="M143" s="14">
        <v>-340458.58663000003</v>
      </c>
      <c r="N143" s="14">
        <v>-325313.167395</v>
      </c>
      <c r="O143" s="14">
        <v>-258526.80841799994</v>
      </c>
    </row>
    <row r="144" spans="1:15" s="8" customFormat="1" ht="12.75" customHeight="1" outlineLevel="2" x14ac:dyDescent="0.2">
      <c r="A144" s="9"/>
      <c r="B144" s="13"/>
      <c r="C144" s="13" t="s">
        <v>107</v>
      </c>
      <c r="D144" s="13"/>
      <c r="E144" s="13"/>
      <c r="F144" s="13"/>
      <c r="G144" s="14">
        <f t="shared" ref="G144:L144" si="32">SUM(G145:G149)</f>
        <v>-3383926.6931379996</v>
      </c>
      <c r="H144" s="14">
        <f t="shared" si="32"/>
        <v>-3572233.5933760004</v>
      </c>
      <c r="I144" s="14">
        <f t="shared" si="32"/>
        <v>-4290499.6406579996</v>
      </c>
      <c r="J144" s="14">
        <f t="shared" si="32"/>
        <v>-4994651.6097109988</v>
      </c>
      <c r="K144" s="14">
        <f t="shared" si="32"/>
        <v>-5178116.3556999993</v>
      </c>
      <c r="L144" s="14">
        <f t="shared" si="32"/>
        <v>-5390090.7352860002</v>
      </c>
      <c r="M144" s="14">
        <v>-5342880.6407829998</v>
      </c>
      <c r="N144" s="14">
        <v>-5097477.0468570003</v>
      </c>
      <c r="O144" s="14">
        <v>-5074350.3162389994</v>
      </c>
    </row>
    <row r="145" spans="1:15" s="8" customFormat="1" ht="12.75" customHeight="1" outlineLevel="3" x14ac:dyDescent="0.2">
      <c r="A145" s="9"/>
      <c r="B145" s="13"/>
      <c r="C145" s="13"/>
      <c r="D145" s="13" t="s">
        <v>108</v>
      </c>
      <c r="E145" s="13"/>
      <c r="F145" s="13"/>
      <c r="G145" s="14">
        <v>-559705.54154599993</v>
      </c>
      <c r="H145" s="14">
        <v>-631227.47249100008</v>
      </c>
      <c r="I145" s="14">
        <v>-648550.00869799987</v>
      </c>
      <c r="J145" s="14">
        <v>-848830.4225799999</v>
      </c>
      <c r="K145" s="14">
        <v>-892425.86187600007</v>
      </c>
      <c r="L145" s="14">
        <v>-793687.39217899996</v>
      </c>
      <c r="M145" s="14">
        <v>-881212.42364499997</v>
      </c>
      <c r="N145" s="14">
        <v>-876954.78755000001</v>
      </c>
      <c r="O145" s="14">
        <v>-886978.15830699995</v>
      </c>
    </row>
    <row r="146" spans="1:15" s="8" customFormat="1" ht="12.75" customHeight="1" outlineLevel="3" x14ac:dyDescent="0.2">
      <c r="A146" s="9"/>
      <c r="B146" s="13"/>
      <c r="C146" s="13"/>
      <c r="D146" s="13" t="s">
        <v>32</v>
      </c>
      <c r="E146" s="13"/>
      <c r="F146" s="13"/>
      <c r="G146" s="14">
        <v>-2714336.3524399996</v>
      </c>
      <c r="H146" s="14">
        <v>-2791186.105709</v>
      </c>
      <c r="I146" s="14">
        <v>-3525550.0616680002</v>
      </c>
      <c r="J146" s="14">
        <v>-3845698.4592339997</v>
      </c>
      <c r="K146" s="14">
        <v>-3929926.2932129996</v>
      </c>
      <c r="L146" s="14">
        <v>-4346032.6639689999</v>
      </c>
      <c r="M146" s="14">
        <v>-4424834.3360890001</v>
      </c>
      <c r="N146" s="14">
        <v>-4210827.584082</v>
      </c>
      <c r="O146" s="14">
        <v>-4181453.6577050001</v>
      </c>
    </row>
    <row r="147" spans="1:15" s="8" customFormat="1" ht="12.75" customHeight="1" outlineLevel="3" x14ac:dyDescent="0.2">
      <c r="A147" s="9"/>
      <c r="B147" s="13"/>
      <c r="C147" s="13"/>
      <c r="D147" s="13" t="s">
        <v>109</v>
      </c>
      <c r="E147" s="13"/>
      <c r="F147" s="13"/>
      <c r="G147" s="14">
        <v>-109884.79915199999</v>
      </c>
      <c r="H147" s="14">
        <v>-149820.01517599999</v>
      </c>
      <c r="I147" s="14">
        <v>-116399.570292</v>
      </c>
      <c r="J147" s="14">
        <v>-300122.72789699998</v>
      </c>
      <c r="K147" s="14">
        <v>-355764.20061099995</v>
      </c>
      <c r="L147" s="14">
        <v>-250370.67913800004</v>
      </c>
      <c r="M147" s="14">
        <v>-36833.881049000003</v>
      </c>
      <c r="N147" s="14">
        <v>-9694.6752250000009</v>
      </c>
      <c r="O147" s="14">
        <v>-5918.5002270000005</v>
      </c>
    </row>
    <row r="148" spans="1:15" s="8" customFormat="1" ht="12.75" customHeight="1" outlineLevel="3" x14ac:dyDescent="0.2">
      <c r="A148" s="9"/>
      <c r="B148" s="13"/>
      <c r="C148" s="13"/>
      <c r="D148" s="13" t="s">
        <v>110</v>
      </c>
      <c r="E148" s="13"/>
      <c r="F148" s="13"/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</row>
    <row r="149" spans="1:15" s="8" customFormat="1" ht="12.75" customHeight="1" outlineLevel="3" x14ac:dyDescent="0.2">
      <c r="A149" s="9"/>
      <c r="B149" s="13"/>
      <c r="C149" s="13"/>
      <c r="D149" s="13" t="s">
        <v>111</v>
      </c>
      <c r="E149" s="13"/>
      <c r="F149" s="13"/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</row>
    <row r="150" spans="1:15" s="8" customFormat="1" ht="12.75" customHeight="1" outlineLevel="2" x14ac:dyDescent="0.2">
      <c r="A150" s="9"/>
      <c r="B150" s="13"/>
      <c r="C150" s="13" t="s">
        <v>112</v>
      </c>
      <c r="D150" s="13"/>
      <c r="E150" s="13"/>
      <c r="F150" s="13"/>
      <c r="G150" s="14">
        <v>-325705.55033399997</v>
      </c>
      <c r="H150" s="14">
        <v>-280582.07510399993</v>
      </c>
      <c r="I150" s="14">
        <v>-224199.41617600003</v>
      </c>
      <c r="J150" s="14">
        <v>-156256.93420300001</v>
      </c>
      <c r="K150" s="14">
        <v>-175635.07880599998</v>
      </c>
      <c r="L150" s="14">
        <v>-211831.21084699998</v>
      </c>
      <c r="M150" s="14">
        <v>-371297.30702499999</v>
      </c>
      <c r="N150" s="14">
        <v>-236271.65236499999</v>
      </c>
      <c r="O150" s="14">
        <v>-377425.68363399996</v>
      </c>
    </row>
    <row r="151" spans="1:15" s="8" customFormat="1" ht="12.75" customHeight="1" outlineLevel="2" x14ac:dyDescent="0.2">
      <c r="A151" s="9"/>
      <c r="B151" s="13"/>
      <c r="C151" s="8" t="s">
        <v>51</v>
      </c>
      <c r="D151" s="13"/>
      <c r="E151" s="13"/>
      <c r="F151" s="13"/>
      <c r="G151" s="14">
        <v>-98747.272515000019</v>
      </c>
      <c r="H151" s="14">
        <v>-72792.016077999986</v>
      </c>
      <c r="I151" s="14">
        <v>-20357.733270000001</v>
      </c>
      <c r="J151" s="14">
        <v>-7.7026237110269402E-2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</row>
    <row r="152" spans="1:15" s="8" customFormat="1" ht="12.75" customHeight="1" outlineLevel="2" x14ac:dyDescent="0.2">
      <c r="A152" s="9"/>
      <c r="B152" s="13"/>
      <c r="C152" s="13" t="s">
        <v>13</v>
      </c>
      <c r="D152" s="13"/>
      <c r="E152" s="13"/>
      <c r="F152" s="13"/>
      <c r="G152" s="14">
        <v>-56114.019356138269</v>
      </c>
      <c r="H152" s="14">
        <v>-43912.715943014271</v>
      </c>
      <c r="I152" s="14">
        <v>-44878.131476052891</v>
      </c>
      <c r="J152" s="14">
        <v>-43283.474252389366</v>
      </c>
      <c r="K152" s="14">
        <v>-38856.249728002498</v>
      </c>
      <c r="L152" s="14">
        <v>-38959.305442999997</v>
      </c>
      <c r="M152" s="14">
        <v>-38874.637772999995</v>
      </c>
      <c r="N152" s="14">
        <v>-39793.927183</v>
      </c>
      <c r="O152" s="14">
        <v>-46552.694003612356</v>
      </c>
    </row>
    <row r="153" spans="1:15" s="8" customFormat="1" ht="12.75" customHeight="1" outlineLevel="1" x14ac:dyDescent="0.2">
      <c r="A153" s="9"/>
      <c r="B153" s="13" t="s">
        <v>113</v>
      </c>
      <c r="C153" s="13"/>
      <c r="D153" s="13"/>
      <c r="E153" s="13"/>
      <c r="F153" s="13"/>
      <c r="G153" s="14">
        <v>3425.7762836390903</v>
      </c>
      <c r="H153" s="14">
        <v>2589.7889039399984</v>
      </c>
      <c r="I153" s="14">
        <v>3615.3321850799989</v>
      </c>
      <c r="J153" s="14">
        <v>5628.4084250099859</v>
      </c>
      <c r="K153" s="14">
        <v>2695.4854189200028</v>
      </c>
      <c r="L153" s="14">
        <v>3319.3527866100007</v>
      </c>
      <c r="M153" s="14">
        <v>5378.1663738600028</v>
      </c>
      <c r="N153" s="14">
        <v>137.30118002999976</v>
      </c>
      <c r="O153" s="14">
        <v>110.22062877000008</v>
      </c>
    </row>
    <row r="154" spans="1:15" s="8" customFormat="1" ht="12.75" customHeight="1" x14ac:dyDescent="0.2">
      <c r="A154" s="9" t="s">
        <v>114</v>
      </c>
      <c r="B154" s="10" t="s">
        <v>115</v>
      </c>
      <c r="C154" s="13"/>
      <c r="D154" s="13"/>
      <c r="E154" s="13"/>
      <c r="F154" s="13"/>
      <c r="G154" s="11">
        <f t="shared" ref="G154:L154" si="33">G155+G158+G170</f>
        <v>1241354.6721763718</v>
      </c>
      <c r="H154" s="11">
        <f t="shared" si="33"/>
        <v>1561205.5812690002</v>
      </c>
      <c r="I154" s="11">
        <f t="shared" si="33"/>
        <v>1742794.3319580001</v>
      </c>
      <c r="J154" s="11">
        <f t="shared" si="33"/>
        <v>1892992.0424529999</v>
      </c>
      <c r="K154" s="11">
        <f t="shared" si="33"/>
        <v>1987472.8010689993</v>
      </c>
      <c r="L154" s="11">
        <f t="shared" si="33"/>
        <v>2224223.8301649997</v>
      </c>
      <c r="M154" s="11">
        <v>2378176.7980560004</v>
      </c>
      <c r="N154" s="11">
        <v>2521075.314121</v>
      </c>
      <c r="O154" s="11">
        <v>2619778.6118720002</v>
      </c>
    </row>
    <row r="155" spans="1:15" s="8" customFormat="1" ht="12.75" customHeight="1" outlineLevel="1" x14ac:dyDescent="0.2">
      <c r="A155" s="9"/>
      <c r="B155" s="13" t="s">
        <v>116</v>
      </c>
      <c r="C155" s="13"/>
      <c r="D155" s="13"/>
      <c r="E155" s="13"/>
      <c r="F155" s="13"/>
      <c r="G155" s="14">
        <f t="shared" ref="G155:L155" si="34">G156+G157</f>
        <v>556651.08128200006</v>
      </c>
      <c r="H155" s="14">
        <f t="shared" si="34"/>
        <v>647637.31511300011</v>
      </c>
      <c r="I155" s="14">
        <f t="shared" si="34"/>
        <v>741654.21009800001</v>
      </c>
      <c r="J155" s="14">
        <f t="shared" si="34"/>
        <v>783995.39363900002</v>
      </c>
      <c r="K155" s="14">
        <f t="shared" si="34"/>
        <v>815991.21874099982</v>
      </c>
      <c r="L155" s="14">
        <f t="shared" si="34"/>
        <v>856594.75242899999</v>
      </c>
      <c r="M155" s="14">
        <v>981421.542059</v>
      </c>
      <c r="N155" s="14">
        <v>1009033.6927489999</v>
      </c>
      <c r="O155" s="14">
        <v>978696.03177899995</v>
      </c>
    </row>
    <row r="156" spans="1:15" s="8" customFormat="1" ht="12.75" customHeight="1" outlineLevel="2" x14ac:dyDescent="0.2">
      <c r="A156" s="9"/>
      <c r="B156" s="13"/>
      <c r="C156" s="13" t="s">
        <v>117</v>
      </c>
      <c r="D156" s="13"/>
      <c r="E156" s="13"/>
      <c r="F156" s="13"/>
      <c r="G156" s="14">
        <v>543983.28108800005</v>
      </c>
      <c r="H156" s="14">
        <v>635278.33610600012</v>
      </c>
      <c r="I156" s="14">
        <v>721259.71422700002</v>
      </c>
      <c r="J156" s="14">
        <v>757947.84278299997</v>
      </c>
      <c r="K156" s="14">
        <v>770238.88860199985</v>
      </c>
      <c r="L156" s="14">
        <v>830032.94134699996</v>
      </c>
      <c r="M156" s="14">
        <v>954654.03095100005</v>
      </c>
      <c r="N156" s="14">
        <v>983027.16195699992</v>
      </c>
      <c r="O156" s="14">
        <v>952234.95329199999</v>
      </c>
    </row>
    <row r="157" spans="1:15" s="8" customFormat="1" ht="12.75" customHeight="1" outlineLevel="2" x14ac:dyDescent="0.2">
      <c r="A157" s="9"/>
      <c r="B157" s="13"/>
      <c r="C157" s="13" t="s">
        <v>118</v>
      </c>
      <c r="D157" s="13"/>
      <c r="E157" s="13"/>
      <c r="F157" s="13"/>
      <c r="G157" s="14">
        <v>12667.800194000001</v>
      </c>
      <c r="H157" s="14">
        <v>12358.979006999996</v>
      </c>
      <c r="I157" s="14">
        <v>20394.495870999999</v>
      </c>
      <c r="J157" s="14">
        <v>26047.550856000002</v>
      </c>
      <c r="K157" s="14">
        <v>45752.330138999998</v>
      </c>
      <c r="L157" s="14">
        <v>26561.811082</v>
      </c>
      <c r="M157" s="14">
        <v>26767.511108000002</v>
      </c>
      <c r="N157" s="14">
        <v>26006.530792000001</v>
      </c>
      <c r="O157" s="14">
        <v>26461.078486999999</v>
      </c>
    </row>
    <row r="158" spans="1:15" s="8" customFormat="1" ht="12.75" customHeight="1" outlineLevel="1" x14ac:dyDescent="0.2">
      <c r="A158" s="9"/>
      <c r="B158" s="13" t="s">
        <v>119</v>
      </c>
      <c r="C158" s="13"/>
      <c r="D158" s="13"/>
      <c r="E158" s="13"/>
      <c r="F158" s="13"/>
      <c r="G158" s="14">
        <f t="shared" ref="G158:L158" si="35">G159+G160+G163+G168+G169</f>
        <v>684703.59089437174</v>
      </c>
      <c r="H158" s="14">
        <f t="shared" si="35"/>
        <v>913568.26615599997</v>
      </c>
      <c r="I158" s="14">
        <f t="shared" si="35"/>
        <v>1001140.12186</v>
      </c>
      <c r="J158" s="14">
        <f t="shared" si="35"/>
        <v>1108996.648814</v>
      </c>
      <c r="K158" s="14">
        <f t="shared" si="35"/>
        <v>1171481.5823279996</v>
      </c>
      <c r="L158" s="14">
        <f t="shared" si="35"/>
        <v>1361739.2000229999</v>
      </c>
      <c r="M158" s="14">
        <v>1388197.0054430002</v>
      </c>
      <c r="N158" s="14">
        <v>1502043.9216430003</v>
      </c>
      <c r="O158" s="14">
        <v>1629333.885885</v>
      </c>
    </row>
    <row r="159" spans="1:15" s="8" customFormat="1" ht="12.75" customHeight="1" outlineLevel="2" x14ac:dyDescent="0.2">
      <c r="A159" s="9"/>
      <c r="B159" s="13"/>
      <c r="C159" s="13" t="s">
        <v>120</v>
      </c>
      <c r="D159" s="13"/>
      <c r="E159" s="13"/>
      <c r="F159" s="13"/>
      <c r="G159" s="14">
        <v>2253.8120010000002</v>
      </c>
      <c r="H159" s="14">
        <v>2676.7734110000001</v>
      </c>
      <c r="I159" s="14">
        <v>2763.829064</v>
      </c>
      <c r="J159" s="14">
        <v>2756.1674290000001</v>
      </c>
      <c r="K159" s="14">
        <v>2688.6824630000001</v>
      </c>
      <c r="L159" s="14">
        <v>3678.7298290000003</v>
      </c>
      <c r="M159" s="14">
        <v>2289.2159790000001</v>
      </c>
      <c r="N159" s="14">
        <v>2226.3619020000001</v>
      </c>
      <c r="O159" s="14">
        <v>2494.8835170000002</v>
      </c>
    </row>
    <row r="160" spans="1:15" s="8" customFormat="1" ht="12.75" customHeight="1" outlineLevel="2" x14ac:dyDescent="0.2">
      <c r="A160" s="9"/>
      <c r="B160" s="13"/>
      <c r="C160" s="13" t="s">
        <v>121</v>
      </c>
      <c r="D160" s="13"/>
      <c r="E160" s="13"/>
      <c r="F160" s="13"/>
      <c r="G160" s="14">
        <f t="shared" ref="G160:L160" si="36">G161+G162</f>
        <v>532194.72160699998</v>
      </c>
      <c r="H160" s="14">
        <f t="shared" si="36"/>
        <v>718599.67826299998</v>
      </c>
      <c r="I160" s="14">
        <f t="shared" si="36"/>
        <v>805780.0301049999</v>
      </c>
      <c r="J160" s="14">
        <f t="shared" si="36"/>
        <v>897438.14905400004</v>
      </c>
      <c r="K160" s="14">
        <f t="shared" si="36"/>
        <v>940438.64653599984</v>
      </c>
      <c r="L160" s="14">
        <f t="shared" si="36"/>
        <v>1072303.9546869998</v>
      </c>
      <c r="M160" s="14">
        <v>1131276.0817789999</v>
      </c>
      <c r="N160" s="14">
        <v>1234193.5591909999</v>
      </c>
      <c r="O160" s="14">
        <v>1304041.0672900002</v>
      </c>
    </row>
    <row r="161" spans="1:15" s="8" customFormat="1" ht="12.75" customHeight="1" outlineLevel="3" x14ac:dyDescent="0.2">
      <c r="A161" s="9"/>
      <c r="B161" s="13"/>
      <c r="C161" s="13"/>
      <c r="D161" s="13" t="s">
        <v>122</v>
      </c>
      <c r="E161" s="13"/>
      <c r="F161" s="13"/>
      <c r="G161" s="14">
        <v>108199.44863</v>
      </c>
      <c r="H161" s="14">
        <v>206926.97177199996</v>
      </c>
      <c r="I161" s="14">
        <v>162811.21205799998</v>
      </c>
      <c r="J161" s="14">
        <v>185056.50915000003</v>
      </c>
      <c r="K161" s="14">
        <v>148544.213972</v>
      </c>
      <c r="L161" s="14">
        <v>166181.99789</v>
      </c>
      <c r="M161" s="14">
        <v>192684.047272</v>
      </c>
      <c r="N161" s="14">
        <v>153073.04164799998</v>
      </c>
      <c r="O161" s="14">
        <v>193056.11645199999</v>
      </c>
    </row>
    <row r="162" spans="1:15" s="8" customFormat="1" ht="12.75" customHeight="1" outlineLevel="3" x14ac:dyDescent="0.2">
      <c r="A162" s="9"/>
      <c r="B162" s="13"/>
      <c r="C162" s="13"/>
      <c r="D162" s="13" t="s">
        <v>117</v>
      </c>
      <c r="E162" s="13"/>
      <c r="F162" s="13"/>
      <c r="G162" s="14">
        <v>423995.27297699999</v>
      </c>
      <c r="H162" s="14">
        <v>511672.70649099996</v>
      </c>
      <c r="I162" s="14">
        <v>642968.81804699986</v>
      </c>
      <c r="J162" s="14">
        <v>712381.63990399998</v>
      </c>
      <c r="K162" s="14">
        <v>791894.4325639999</v>
      </c>
      <c r="L162" s="14">
        <v>906121.9567969999</v>
      </c>
      <c r="M162" s="14">
        <v>938592.03450699989</v>
      </c>
      <c r="N162" s="14">
        <v>1081120.5175429999</v>
      </c>
      <c r="O162" s="14">
        <v>1110984.950838</v>
      </c>
    </row>
    <row r="163" spans="1:15" s="8" customFormat="1" ht="12.75" customHeight="1" outlineLevel="2" x14ac:dyDescent="0.2">
      <c r="A163" s="9"/>
      <c r="B163" s="13"/>
      <c r="C163" s="13" t="s">
        <v>123</v>
      </c>
      <c r="D163" s="13"/>
      <c r="E163" s="13"/>
      <c r="F163" s="13"/>
      <c r="G163" s="14">
        <f t="shared" ref="G163:L163" si="37">SUM(G164:G167)</f>
        <v>148077.90256237175</v>
      </c>
      <c r="H163" s="14">
        <f t="shared" si="37"/>
        <v>190015.13833000002</v>
      </c>
      <c r="I163" s="14">
        <f t="shared" si="37"/>
        <v>189600.72756900001</v>
      </c>
      <c r="J163" s="14">
        <f t="shared" si="37"/>
        <v>203759.33822499998</v>
      </c>
      <c r="K163" s="14">
        <f t="shared" si="37"/>
        <v>222333.01350399994</v>
      </c>
      <c r="L163" s="14">
        <f t="shared" si="37"/>
        <v>278196.85445499991</v>
      </c>
      <c r="M163" s="14">
        <v>247731.67986199999</v>
      </c>
      <c r="N163" s="14">
        <v>258147.97579200007</v>
      </c>
      <c r="O163" s="14">
        <v>316526.09848899994</v>
      </c>
    </row>
    <row r="164" spans="1:15" s="8" customFormat="1" ht="12.75" customHeight="1" outlineLevel="3" x14ac:dyDescent="0.2">
      <c r="A164" s="9"/>
      <c r="B164" s="13"/>
      <c r="C164" s="13"/>
      <c r="D164" s="13" t="s">
        <v>122</v>
      </c>
      <c r="E164" s="13"/>
      <c r="F164" s="13"/>
      <c r="G164" s="14">
        <v>273441.32592999999</v>
      </c>
      <c r="H164" s="14">
        <v>304794.25662200002</v>
      </c>
      <c r="I164" s="14">
        <v>254652.31615199998</v>
      </c>
      <c r="J164" s="14">
        <v>316131.41920299997</v>
      </c>
      <c r="K164" s="14">
        <v>309317.21399299998</v>
      </c>
      <c r="L164" s="14">
        <v>349571.28732599999</v>
      </c>
      <c r="M164" s="14">
        <v>360149.733266</v>
      </c>
      <c r="N164" s="14">
        <v>361438.36671700003</v>
      </c>
      <c r="O164" s="14">
        <v>384627.71438200003</v>
      </c>
    </row>
    <row r="165" spans="1:15" s="8" customFormat="1" ht="12.75" customHeight="1" outlineLevel="3" x14ac:dyDescent="0.2">
      <c r="A165" s="9"/>
      <c r="B165" s="13"/>
      <c r="C165" s="13"/>
      <c r="D165" s="13" t="s">
        <v>117</v>
      </c>
      <c r="E165" s="13"/>
      <c r="F165" s="13"/>
      <c r="G165" s="14">
        <v>237063.56439799999</v>
      </c>
      <c r="H165" s="14">
        <v>188539.58368500002</v>
      </c>
      <c r="I165" s="14">
        <v>217280.03769500001</v>
      </c>
      <c r="J165" s="14">
        <v>226207.32358999996</v>
      </c>
      <c r="K165" s="14">
        <v>250258.93870199998</v>
      </c>
      <c r="L165" s="14">
        <v>284225.74083199998</v>
      </c>
      <c r="M165" s="14">
        <v>266990.36754599999</v>
      </c>
      <c r="N165" s="14">
        <v>254006.10877799999</v>
      </c>
      <c r="O165" s="14">
        <v>275069.26188299997</v>
      </c>
    </row>
    <row r="166" spans="1:15" s="8" customFormat="1" ht="12.75" customHeight="1" outlineLevel="3" x14ac:dyDescent="0.2">
      <c r="A166" s="9"/>
      <c r="B166" s="13"/>
      <c r="C166" s="13"/>
      <c r="D166" s="13" t="s">
        <v>124</v>
      </c>
      <c r="E166" s="13"/>
      <c r="F166" s="13"/>
      <c r="G166" s="14">
        <v>-301773.4764356282</v>
      </c>
      <c r="H166" s="14">
        <v>-253983.79053500001</v>
      </c>
      <c r="I166" s="14">
        <v>-237810.79981999999</v>
      </c>
      <c r="J166" s="14">
        <v>-290007.34106499999</v>
      </c>
      <c r="K166" s="14">
        <v>-286437.18512899999</v>
      </c>
      <c r="L166" s="14">
        <v>-305431.62521000003</v>
      </c>
      <c r="M166" s="14">
        <v>-323753.817041</v>
      </c>
      <c r="N166" s="14">
        <v>-299739.47809199995</v>
      </c>
      <c r="O166" s="14">
        <v>-287408.99804400001</v>
      </c>
    </row>
    <row r="167" spans="1:15" s="8" customFormat="1" ht="12.75" customHeight="1" outlineLevel="3" x14ac:dyDescent="0.2">
      <c r="A167" s="9"/>
      <c r="B167" s="13"/>
      <c r="C167" s="13"/>
      <c r="D167" s="13" t="s">
        <v>187</v>
      </c>
      <c r="E167" s="13"/>
      <c r="F167" s="13"/>
      <c r="G167" s="14">
        <v>-60653.511329999994</v>
      </c>
      <c r="H167" s="14">
        <v>-49334.911442000004</v>
      </c>
      <c r="I167" s="14">
        <v>-44520.826457999996</v>
      </c>
      <c r="J167" s="14">
        <v>-48572.06350299999</v>
      </c>
      <c r="K167" s="14">
        <v>-50805.954061999997</v>
      </c>
      <c r="L167" s="14">
        <v>-50168.548493000009</v>
      </c>
      <c r="M167" s="14">
        <v>-55654.60390899999</v>
      </c>
      <c r="N167" s="14">
        <v>-57557.021610999989</v>
      </c>
      <c r="O167" s="14">
        <v>-55761.879732000001</v>
      </c>
    </row>
    <row r="168" spans="1:15" s="8" customFormat="1" ht="12.75" customHeight="1" outlineLevel="2" x14ac:dyDescent="0.2">
      <c r="A168" s="9"/>
      <c r="B168" s="13"/>
      <c r="C168" s="13" t="s">
        <v>125</v>
      </c>
      <c r="D168" s="13"/>
      <c r="E168" s="13"/>
      <c r="F168" s="13"/>
      <c r="G168" s="14">
        <v>1806.297446</v>
      </c>
      <c r="H168" s="14">
        <v>2276.6891369999998</v>
      </c>
      <c r="I168" s="14">
        <v>2936.2853070000001</v>
      </c>
      <c r="J168" s="14">
        <v>5000.5523370000001</v>
      </c>
      <c r="K168" s="14">
        <v>5987.4970539999995</v>
      </c>
      <c r="L168" s="14">
        <v>7526.3015210000003</v>
      </c>
      <c r="M168" s="14">
        <v>6694.0539519999993</v>
      </c>
      <c r="N168" s="14">
        <v>7259.822478</v>
      </c>
      <c r="O168" s="14">
        <v>5981.2839039999999</v>
      </c>
    </row>
    <row r="169" spans="1:15" s="8" customFormat="1" ht="12.75" customHeight="1" outlineLevel="2" x14ac:dyDescent="0.2">
      <c r="A169" s="9"/>
      <c r="B169" s="13"/>
      <c r="C169" s="13" t="s">
        <v>13</v>
      </c>
      <c r="D169" s="13"/>
      <c r="E169" s="13"/>
      <c r="F169" s="13"/>
      <c r="G169" s="14">
        <v>370.85727800000001</v>
      </c>
      <c r="H169" s="14">
        <v>-1.2985000000000003E-2</v>
      </c>
      <c r="I169" s="14">
        <v>59.249814999999998</v>
      </c>
      <c r="J169" s="14">
        <v>42.441769000000001</v>
      </c>
      <c r="K169" s="14">
        <v>33.742770999999998</v>
      </c>
      <c r="L169" s="14">
        <v>33.359530999999997</v>
      </c>
      <c r="M169" s="14">
        <v>205.973871</v>
      </c>
      <c r="N169" s="14">
        <v>216.20228</v>
      </c>
      <c r="O169" s="14">
        <v>290.552685</v>
      </c>
    </row>
    <row r="170" spans="1:15" s="8" customFormat="1" ht="12.75" customHeight="1" outlineLevel="2" x14ac:dyDescent="0.2">
      <c r="A170" s="9"/>
      <c r="B170" s="13" t="s">
        <v>207</v>
      </c>
      <c r="C170" s="13"/>
      <c r="D170" s="13"/>
      <c r="E170" s="13"/>
      <c r="F170" s="13"/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5889.8777129999999</v>
      </c>
      <c r="M170" s="14">
        <v>8558.2505540000002</v>
      </c>
      <c r="N170" s="14">
        <v>9997.6997289999999</v>
      </c>
      <c r="O170" s="14">
        <v>11748.694207999999</v>
      </c>
    </row>
    <row r="171" spans="1:15" s="8" customFormat="1" ht="12.75" customHeight="1" x14ac:dyDescent="0.2">
      <c r="A171" s="9" t="s">
        <v>126</v>
      </c>
      <c r="B171" s="10" t="s">
        <v>127</v>
      </c>
      <c r="C171" s="13"/>
      <c r="D171" s="13"/>
      <c r="E171" s="13"/>
      <c r="F171" s="13"/>
      <c r="G171" s="11">
        <f t="shared" ref="G171:L171" si="38">SUM(G172:G178)</f>
        <v>63235.629506787009</v>
      </c>
      <c r="H171" s="11">
        <f t="shared" si="38"/>
        <v>204351.85794640888</v>
      </c>
      <c r="I171" s="11">
        <f t="shared" si="38"/>
        <v>265509.26117084327</v>
      </c>
      <c r="J171" s="11">
        <f t="shared" si="38"/>
        <v>319545.52103617491</v>
      </c>
      <c r="K171" s="11">
        <f t="shared" si="38"/>
        <v>247266.44256599998</v>
      </c>
      <c r="L171" s="11">
        <f t="shared" si="38"/>
        <v>263785.467833</v>
      </c>
      <c r="M171" s="11">
        <v>269718.32099299988</v>
      </c>
      <c r="N171" s="11">
        <v>462200.62220000004</v>
      </c>
      <c r="O171" s="11">
        <v>514684.02860643825</v>
      </c>
    </row>
    <row r="172" spans="1:15" s="8" customFormat="1" ht="12.75" customHeight="1" outlineLevel="1" x14ac:dyDescent="0.2">
      <c r="A172" s="9"/>
      <c r="B172" s="13" t="s">
        <v>128</v>
      </c>
      <c r="C172" s="13"/>
      <c r="D172" s="13"/>
      <c r="E172" s="13"/>
      <c r="F172" s="13"/>
      <c r="G172" s="14">
        <v>51253.788266787014</v>
      </c>
      <c r="H172" s="14">
        <v>167138.5277134421</v>
      </c>
      <c r="I172" s="14">
        <v>254170.76581300001</v>
      </c>
      <c r="J172" s="14">
        <v>247376.62401399997</v>
      </c>
      <c r="K172" s="14">
        <v>206742.56129099999</v>
      </c>
      <c r="L172" s="14">
        <v>216775.621935</v>
      </c>
      <c r="M172" s="14">
        <v>223415.74371999997</v>
      </c>
      <c r="N172" s="14">
        <v>389863.89618400001</v>
      </c>
      <c r="O172" s="14">
        <v>455698.83672299999</v>
      </c>
    </row>
    <row r="173" spans="1:15" s="8" customFormat="1" ht="12.75" customHeight="1" outlineLevel="1" x14ac:dyDescent="0.2">
      <c r="A173" s="9"/>
      <c r="B173" s="13" t="s">
        <v>129</v>
      </c>
      <c r="C173" s="13"/>
      <c r="D173" s="13"/>
      <c r="E173" s="13"/>
      <c r="F173" s="13"/>
      <c r="G173" s="14">
        <v>7950.9708820000005</v>
      </c>
      <c r="H173" s="14">
        <v>7032.0713198250814</v>
      </c>
      <c r="I173" s="14">
        <v>11463.323037805765</v>
      </c>
      <c r="J173" s="14">
        <v>13667.393816754186</v>
      </c>
      <c r="K173" s="14">
        <v>6999.0320790000005</v>
      </c>
      <c r="L173" s="14">
        <v>6546.413677999999</v>
      </c>
      <c r="M173" s="14">
        <v>6604.3216960000009</v>
      </c>
      <c r="N173" s="14">
        <v>6319.8253290000002</v>
      </c>
      <c r="O173" s="14">
        <v>6156.3880690000005</v>
      </c>
    </row>
    <row r="174" spans="1:15" s="8" customFormat="1" ht="12.75" customHeight="1" outlineLevel="1" x14ac:dyDescent="0.2">
      <c r="A174" s="9"/>
      <c r="B174" s="13" t="s">
        <v>130</v>
      </c>
      <c r="C174" s="13"/>
      <c r="D174" s="13"/>
      <c r="E174" s="13"/>
      <c r="F174" s="13"/>
      <c r="G174" s="14">
        <v>17.902888000000004</v>
      </c>
      <c r="H174" s="14">
        <v>8471.6743979999974</v>
      </c>
      <c r="I174" s="14">
        <v>45.379453999999996</v>
      </c>
      <c r="J174" s="14">
        <v>-32.039763000000001</v>
      </c>
      <c r="K174" s="14">
        <v>48.787393000000002</v>
      </c>
      <c r="L174" s="14">
        <v>261.93021099999993</v>
      </c>
      <c r="M174" s="14">
        <v>167.78395499999999</v>
      </c>
      <c r="N174" s="14">
        <v>660.10127799999998</v>
      </c>
      <c r="O174" s="14">
        <v>13.477479000000001</v>
      </c>
    </row>
    <row r="175" spans="1:15" s="8" customFormat="1" ht="12.75" customHeight="1" outlineLevel="1" x14ac:dyDescent="0.2">
      <c r="A175" s="9"/>
      <c r="B175" s="13" t="s">
        <v>131</v>
      </c>
      <c r="C175" s="13"/>
      <c r="D175" s="13"/>
      <c r="E175" s="13"/>
      <c r="F175" s="13"/>
      <c r="G175" s="14">
        <v>3112.0229889999996</v>
      </c>
      <c r="H175" s="14">
        <v>20627.795913000002</v>
      </c>
      <c r="I175" s="14">
        <v>19218.729148999999</v>
      </c>
      <c r="J175" s="14">
        <v>36165.294108000002</v>
      </c>
      <c r="K175" s="14">
        <v>30428.453337999996</v>
      </c>
      <c r="L175" s="14">
        <v>40691.035655</v>
      </c>
      <c r="M175" s="14">
        <v>39658.240196999999</v>
      </c>
      <c r="N175" s="14">
        <v>57511.024126999997</v>
      </c>
      <c r="O175" s="14">
        <v>56288.197174999994</v>
      </c>
    </row>
    <row r="176" spans="1:15" s="8" customFormat="1" ht="12.75" customHeight="1" outlineLevel="1" x14ac:dyDescent="0.2">
      <c r="A176" s="9"/>
      <c r="B176" s="13" t="s">
        <v>132</v>
      </c>
      <c r="C176" s="13"/>
      <c r="D176" s="13"/>
      <c r="E176" s="13"/>
      <c r="F176" s="13"/>
      <c r="G176" s="14">
        <v>-369.51705999999996</v>
      </c>
      <c r="H176" s="14">
        <v>903.42651714168585</v>
      </c>
      <c r="I176" s="14">
        <v>407.16182303748099</v>
      </c>
      <c r="J176" s="14">
        <v>617.18479342071714</v>
      </c>
      <c r="K176" s="14">
        <v>108.405686</v>
      </c>
      <c r="L176" s="14">
        <v>545.66227300000003</v>
      </c>
      <c r="M176" s="14">
        <v>178.91074200000003</v>
      </c>
      <c r="N176" s="14">
        <v>1596.632517</v>
      </c>
      <c r="O176" s="14">
        <v>-146.43016300000002</v>
      </c>
    </row>
    <row r="177" spans="1:15" s="8" customFormat="1" ht="12.75" customHeight="1" outlineLevel="1" x14ac:dyDescent="0.2">
      <c r="A177" s="9"/>
      <c r="B177" s="15" t="s">
        <v>133</v>
      </c>
      <c r="C177" s="13"/>
      <c r="D177" s="13"/>
      <c r="E177" s="13"/>
      <c r="F177" s="13"/>
      <c r="G177" s="14">
        <v>635.43290000000002</v>
      </c>
      <c r="H177" s="14">
        <v>-455.22704899999906</v>
      </c>
      <c r="I177" s="14">
        <v>-23371.643986000003</v>
      </c>
      <c r="J177" s="14">
        <v>20000.027992000003</v>
      </c>
      <c r="K177" s="14">
        <v>-106.84644900000009</v>
      </c>
      <c r="L177" s="14">
        <v>-9773.3632879999986</v>
      </c>
      <c r="M177" s="14">
        <v>-2399.4249890000001</v>
      </c>
      <c r="N177" s="14">
        <v>2366.6530340000004</v>
      </c>
      <c r="O177" s="14">
        <v>-3961.028743999997</v>
      </c>
    </row>
    <row r="178" spans="1:15" s="8" customFormat="1" ht="12.75" customHeight="1" outlineLevel="1" x14ac:dyDescent="0.2">
      <c r="A178" s="9"/>
      <c r="B178" s="13" t="s">
        <v>13</v>
      </c>
      <c r="C178" s="13"/>
      <c r="D178" s="13"/>
      <c r="E178" s="13"/>
      <c r="F178" s="13"/>
      <c r="G178" s="14">
        <v>635.02864099999988</v>
      </c>
      <c r="H178" s="14">
        <v>633.58913399999994</v>
      </c>
      <c r="I178" s="14">
        <v>3575.5458800000006</v>
      </c>
      <c r="J178" s="14">
        <v>1751.036075</v>
      </c>
      <c r="K178" s="14">
        <v>3046.0492280000003</v>
      </c>
      <c r="L178" s="14">
        <v>8738.1673689999989</v>
      </c>
      <c r="M178" s="14">
        <v>2092.7456719999996</v>
      </c>
      <c r="N178" s="14">
        <v>3882.4897309999997</v>
      </c>
      <c r="O178" s="14">
        <v>634.58806743832497</v>
      </c>
    </row>
    <row r="179" spans="1:15" s="8" customFormat="1" ht="12.75" customHeight="1" x14ac:dyDescent="0.2">
      <c r="A179" s="9" t="s">
        <v>134</v>
      </c>
      <c r="B179" s="10" t="s">
        <v>135</v>
      </c>
      <c r="C179" s="13"/>
      <c r="D179" s="13"/>
      <c r="E179" s="13"/>
      <c r="F179" s="13"/>
      <c r="G179" s="11">
        <f t="shared" ref="G179:L179" si="39">G180+G184</f>
        <v>163157.4825011018</v>
      </c>
      <c r="H179" s="11">
        <f t="shared" si="39"/>
        <v>267400.46808149392</v>
      </c>
      <c r="I179" s="11">
        <f t="shared" si="39"/>
        <v>290816.05782826379</v>
      </c>
      <c r="J179" s="11">
        <f t="shared" si="39"/>
        <v>314340.45107038552</v>
      </c>
      <c r="K179" s="11">
        <f t="shared" si="39"/>
        <v>303397.03927313612</v>
      </c>
      <c r="L179" s="11">
        <f t="shared" si="39"/>
        <v>337842.57553911721</v>
      </c>
      <c r="M179" s="11">
        <v>324333.84455504647</v>
      </c>
      <c r="N179" s="11">
        <v>308863.5735353753</v>
      </c>
      <c r="O179" s="11">
        <v>321140.6831076651</v>
      </c>
    </row>
    <row r="180" spans="1:15" s="8" customFormat="1" ht="12.75" customHeight="1" outlineLevel="1" x14ac:dyDescent="0.2">
      <c r="A180" s="9"/>
      <c r="B180" s="13" t="s">
        <v>4</v>
      </c>
      <c r="C180" s="13"/>
      <c r="D180" s="13"/>
      <c r="E180" s="13"/>
      <c r="F180" s="13"/>
      <c r="G180" s="14">
        <f t="shared" ref="G180:L180" si="40">SUM(G181:G183)</f>
        <v>214525.62849927452</v>
      </c>
      <c r="H180" s="14">
        <f t="shared" si="40"/>
        <v>286808.15024549392</v>
      </c>
      <c r="I180" s="14">
        <f t="shared" si="40"/>
        <v>314379.07635326381</v>
      </c>
      <c r="J180" s="14">
        <f t="shared" si="40"/>
        <v>336888.55021338549</v>
      </c>
      <c r="K180" s="14">
        <f t="shared" si="40"/>
        <v>325696.05673913611</v>
      </c>
      <c r="L180" s="14">
        <f t="shared" si="40"/>
        <v>358137.82436311722</v>
      </c>
      <c r="M180" s="14">
        <v>345355.40376504645</v>
      </c>
      <c r="N180" s="14">
        <v>329425.28750237531</v>
      </c>
      <c r="O180" s="14">
        <v>342685.37372266507</v>
      </c>
    </row>
    <row r="181" spans="1:15" s="8" customFormat="1" ht="12.75" customHeight="1" outlineLevel="2" x14ac:dyDescent="0.2">
      <c r="A181" s="9"/>
      <c r="B181" s="13"/>
      <c r="C181" s="13" t="s">
        <v>136</v>
      </c>
      <c r="D181" s="13"/>
      <c r="E181" s="13"/>
      <c r="F181" s="13"/>
      <c r="G181" s="14">
        <v>-65.039684000000022</v>
      </c>
      <c r="H181" s="14">
        <v>9.9569270000000003</v>
      </c>
      <c r="I181" s="14">
        <v>0.22412300000000049</v>
      </c>
      <c r="J181" s="14">
        <v>26786.959436999998</v>
      </c>
      <c r="K181" s="14">
        <v>-32.69864900000001</v>
      </c>
      <c r="L181" s="14">
        <v>323.30102499999998</v>
      </c>
      <c r="M181" s="14">
        <v>-2.3059460000000001</v>
      </c>
      <c r="N181" s="14">
        <v>1.2667219999999999</v>
      </c>
      <c r="O181" s="14">
        <v>5.7314070000000008</v>
      </c>
    </row>
    <row r="182" spans="1:15" s="8" customFormat="1" ht="12.75" customHeight="1" outlineLevel="2" x14ac:dyDescent="0.2">
      <c r="A182" s="9"/>
      <c r="B182" s="13"/>
      <c r="C182" s="13" t="s">
        <v>137</v>
      </c>
      <c r="D182" s="13"/>
      <c r="E182" s="13"/>
      <c r="F182" s="13"/>
      <c r="G182" s="14">
        <v>205434.877798</v>
      </c>
      <c r="H182" s="14">
        <v>278578.59448099998</v>
      </c>
      <c r="I182" s="14">
        <v>303907.61564799998</v>
      </c>
      <c r="J182" s="14">
        <v>302689.21051999996</v>
      </c>
      <c r="K182" s="14">
        <v>317251.01177999994</v>
      </c>
      <c r="L182" s="14">
        <v>349420.73300899996</v>
      </c>
      <c r="M182" s="14">
        <v>335299.69876000006</v>
      </c>
      <c r="N182" s="14">
        <v>318811.756314</v>
      </c>
      <c r="O182" s="14">
        <v>332016.55409600004</v>
      </c>
    </row>
    <row r="183" spans="1:15" s="8" customFormat="1" ht="12.75" customHeight="1" outlineLevel="2" x14ac:dyDescent="0.2">
      <c r="A183" s="9"/>
      <c r="B183" s="13"/>
      <c r="C183" s="13" t="s">
        <v>138</v>
      </c>
      <c r="D183" s="13"/>
      <c r="E183" s="13"/>
      <c r="F183" s="13"/>
      <c r="G183" s="14">
        <v>9155.7903852745203</v>
      </c>
      <c r="H183" s="14">
        <v>8219.5988374939134</v>
      </c>
      <c r="I183" s="14">
        <v>10471.236582263813</v>
      </c>
      <c r="J183" s="14">
        <v>7412.3802563855643</v>
      </c>
      <c r="K183" s="14">
        <v>8477.7436081362102</v>
      </c>
      <c r="L183" s="14">
        <v>8393.7903291172406</v>
      </c>
      <c r="M183" s="14">
        <v>10058.010951046388</v>
      </c>
      <c r="N183" s="14">
        <v>10612.264466375342</v>
      </c>
      <c r="O183" s="14">
        <v>10663.088219665062</v>
      </c>
    </row>
    <row r="184" spans="1:15" s="8" customFormat="1" ht="12.75" customHeight="1" outlineLevel="1" x14ac:dyDescent="0.2">
      <c r="A184" s="9"/>
      <c r="B184" s="13" t="s">
        <v>139</v>
      </c>
      <c r="C184" s="13"/>
      <c r="D184" s="13"/>
      <c r="E184" s="13"/>
      <c r="F184" s="13"/>
      <c r="G184" s="14">
        <f t="shared" ref="G184:L184" si="41">SUM(G185:G190)</f>
        <v>-51368.145998172731</v>
      </c>
      <c r="H184" s="14">
        <f t="shared" si="41"/>
        <v>-19407.682163999994</v>
      </c>
      <c r="I184" s="14">
        <f t="shared" si="41"/>
        <v>-23563.018524999999</v>
      </c>
      <c r="J184" s="14">
        <f t="shared" si="41"/>
        <v>-22548.099142999999</v>
      </c>
      <c r="K184" s="14">
        <f t="shared" si="41"/>
        <v>-22299.017466000005</v>
      </c>
      <c r="L184" s="14">
        <f t="shared" si="41"/>
        <v>-20295.248823999998</v>
      </c>
      <c r="M184" s="14">
        <v>-21021.559210000003</v>
      </c>
      <c r="N184" s="14">
        <v>-20561.713967000003</v>
      </c>
      <c r="O184" s="14">
        <v>-21544.690615</v>
      </c>
    </row>
    <row r="185" spans="1:15" s="8" customFormat="1" ht="12.75" customHeight="1" outlineLevel="2" x14ac:dyDescent="0.2">
      <c r="A185" s="9"/>
      <c r="B185" s="13"/>
      <c r="C185" s="13" t="s">
        <v>140</v>
      </c>
      <c r="D185" s="13"/>
      <c r="E185" s="13"/>
      <c r="F185" s="13"/>
      <c r="G185" s="14">
        <v>-10086.867240999998</v>
      </c>
      <c r="H185" s="14">
        <v>-10768.886936999999</v>
      </c>
      <c r="I185" s="14">
        <v>-15852.767976000001</v>
      </c>
      <c r="J185" s="14">
        <v>-17086.173306000001</v>
      </c>
      <c r="K185" s="14">
        <v>-17516.011642000001</v>
      </c>
      <c r="L185" s="14">
        <v>-15766.213107</v>
      </c>
      <c r="M185" s="14">
        <v>-14826.687553000002</v>
      </c>
      <c r="N185" s="14">
        <v>-17208.731503000003</v>
      </c>
      <c r="O185" s="14">
        <v>-18264.954426</v>
      </c>
    </row>
    <row r="186" spans="1:15" s="8" customFormat="1" ht="12.75" customHeight="1" outlineLevel="2" x14ac:dyDescent="0.2">
      <c r="A186" s="9"/>
      <c r="B186" s="13"/>
      <c r="C186" s="13" t="s">
        <v>141</v>
      </c>
      <c r="D186" s="13"/>
      <c r="E186" s="13"/>
      <c r="F186" s="13"/>
      <c r="G186" s="14">
        <v>0</v>
      </c>
      <c r="H186" s="14">
        <v>0</v>
      </c>
      <c r="I186" s="14">
        <v>0</v>
      </c>
      <c r="J186" s="14">
        <v>5.0000000000000004E-6</v>
      </c>
      <c r="K186" s="14">
        <v>-5.0000000000000004E-6</v>
      </c>
      <c r="L186" s="14">
        <v>0</v>
      </c>
      <c r="M186" s="14">
        <v>0</v>
      </c>
      <c r="N186" s="14">
        <v>0</v>
      </c>
      <c r="O186" s="14">
        <v>0</v>
      </c>
    </row>
    <row r="187" spans="1:15" s="8" customFormat="1" ht="12.75" customHeight="1" outlineLevel="2" x14ac:dyDescent="0.2">
      <c r="A187" s="9"/>
      <c r="B187" s="13"/>
      <c r="C187" s="13" t="s">
        <v>142</v>
      </c>
      <c r="D187" s="13"/>
      <c r="E187" s="13"/>
      <c r="F187" s="13"/>
      <c r="G187" s="14">
        <v>-475.35224200000005</v>
      </c>
      <c r="H187" s="14">
        <v>7.002345</v>
      </c>
      <c r="I187" s="14">
        <v>0</v>
      </c>
      <c r="J187" s="14">
        <v>4.2398090000000002</v>
      </c>
      <c r="K187" s="14">
        <v>-2.5170889999999999</v>
      </c>
      <c r="L187" s="14">
        <v>-0.38112400000000002</v>
      </c>
      <c r="M187" s="14">
        <v>0</v>
      </c>
      <c r="N187" s="14">
        <v>0.109921</v>
      </c>
      <c r="O187" s="14">
        <v>0</v>
      </c>
    </row>
    <row r="188" spans="1:15" s="8" customFormat="1" ht="12.75" customHeight="1" outlineLevel="2" x14ac:dyDescent="0.2">
      <c r="A188" s="9"/>
      <c r="B188" s="13"/>
      <c r="C188" s="13" t="s">
        <v>143</v>
      </c>
      <c r="D188" s="13"/>
      <c r="E188" s="13"/>
      <c r="F188" s="13"/>
      <c r="G188" s="14">
        <v>575.25126399999999</v>
      </c>
      <c r="H188" s="14">
        <v>-407.71697600000005</v>
      </c>
      <c r="I188" s="14">
        <v>-1224.7982259999999</v>
      </c>
      <c r="J188" s="14">
        <v>-341.49264599999998</v>
      </c>
      <c r="K188" s="14">
        <v>-313.129411</v>
      </c>
      <c r="L188" s="14">
        <v>-32.490951000000003</v>
      </c>
      <c r="M188" s="14">
        <v>-113.004577</v>
      </c>
      <c r="N188" s="14">
        <v>-102.28003</v>
      </c>
      <c r="O188" s="14">
        <v>-7.5304520000000004</v>
      </c>
    </row>
    <row r="189" spans="1:15" s="8" customFormat="1" ht="12.75" customHeight="1" outlineLevel="2" x14ac:dyDescent="0.2">
      <c r="A189" s="9"/>
      <c r="B189" s="13"/>
      <c r="C189" s="13" t="s">
        <v>144</v>
      </c>
      <c r="D189" s="13"/>
      <c r="E189" s="13"/>
      <c r="F189" s="13"/>
      <c r="G189" s="14">
        <v>-38474.344255000004</v>
      </c>
      <c r="H189" s="14">
        <v>-6094.7030299999988</v>
      </c>
      <c r="I189" s="14">
        <v>-3791.2369949999998</v>
      </c>
      <c r="J189" s="14">
        <v>-5853.9624279999989</v>
      </c>
      <c r="K189" s="14">
        <v>-4467.3593189999992</v>
      </c>
      <c r="L189" s="14">
        <v>-4496.2120340000001</v>
      </c>
      <c r="M189" s="14">
        <v>-6081.8670800000009</v>
      </c>
      <c r="N189" s="14">
        <v>-3250.812355</v>
      </c>
      <c r="O189" s="14">
        <v>-3272.2057370000007</v>
      </c>
    </row>
    <row r="190" spans="1:15" s="8" customFormat="1" ht="12.75" customHeight="1" outlineLevel="2" x14ac:dyDescent="0.2">
      <c r="A190" s="9"/>
      <c r="B190" s="13"/>
      <c r="C190" s="13" t="s">
        <v>186</v>
      </c>
      <c r="D190" s="13"/>
      <c r="E190" s="13"/>
      <c r="F190" s="13"/>
      <c r="G190" s="14">
        <v>-2906.8335241727286</v>
      </c>
      <c r="H190" s="14">
        <v>-2143.3775660000001</v>
      </c>
      <c r="I190" s="14">
        <v>-2694.2153279999998</v>
      </c>
      <c r="J190" s="14">
        <v>729.28942300000017</v>
      </c>
      <c r="K190" s="14">
        <v>0</v>
      </c>
      <c r="L190" s="14">
        <v>4.8392000000000004E-2</v>
      </c>
      <c r="M190" s="14">
        <v>0</v>
      </c>
      <c r="N190" s="14">
        <v>0</v>
      </c>
      <c r="O190" s="14">
        <v>0</v>
      </c>
    </row>
    <row r="191" spans="1:15" s="8" customFormat="1" ht="12.75" customHeight="1" x14ac:dyDescent="0.2">
      <c r="A191" s="9" t="s">
        <v>145</v>
      </c>
      <c r="B191" s="10" t="s">
        <v>146</v>
      </c>
      <c r="C191" s="13"/>
      <c r="D191" s="13"/>
      <c r="E191" s="13"/>
      <c r="F191" s="13"/>
      <c r="G191" s="11">
        <f t="shared" ref="G191:L191" si="42">G192+G193+G194+G199+G200+G201+G202+G203</f>
        <v>355561.30053170805</v>
      </c>
      <c r="H191" s="11">
        <f t="shared" si="42"/>
        <v>203470.99096362246</v>
      </c>
      <c r="I191" s="11">
        <f t="shared" si="42"/>
        <v>336952.5024336389</v>
      </c>
      <c r="J191" s="11">
        <f t="shared" si="42"/>
        <v>499632.5986817641</v>
      </c>
      <c r="K191" s="11">
        <f t="shared" si="42"/>
        <v>378744.15456889314</v>
      </c>
      <c r="L191" s="11">
        <f t="shared" si="42"/>
        <v>361244.13897872443</v>
      </c>
      <c r="M191" s="11">
        <v>537397.95027435035</v>
      </c>
      <c r="N191" s="11">
        <v>641137.47512884031</v>
      </c>
      <c r="O191" s="11">
        <v>746315.71942866186</v>
      </c>
    </row>
    <row r="192" spans="1:15" s="8" customFormat="1" ht="12.75" customHeight="1" outlineLevel="1" x14ac:dyDescent="0.2">
      <c r="A192" s="9"/>
      <c r="B192" s="13" t="s">
        <v>147</v>
      </c>
      <c r="C192" s="13"/>
      <c r="D192" s="13"/>
      <c r="E192" s="13"/>
      <c r="F192" s="13"/>
      <c r="G192" s="14">
        <v>200202.81321699996</v>
      </c>
      <c r="H192" s="14">
        <v>39338.448120000001</v>
      </c>
      <c r="I192" s="14">
        <v>30875.874180000003</v>
      </c>
      <c r="J192" s="14">
        <v>66719.433476000006</v>
      </c>
      <c r="K192" s="14">
        <v>45550.353356</v>
      </c>
      <c r="L192" s="14">
        <v>31340.122338000001</v>
      </c>
      <c r="M192" s="14">
        <v>92235.634684000004</v>
      </c>
      <c r="N192" s="14">
        <v>100490.10172799981</v>
      </c>
      <c r="O192" s="14">
        <v>202376.20380800002</v>
      </c>
    </row>
    <row r="193" spans="1:15" s="8" customFormat="1" ht="12.75" customHeight="1" outlineLevel="1" x14ac:dyDescent="0.2">
      <c r="A193" s="9"/>
      <c r="B193" s="13" t="s">
        <v>148</v>
      </c>
      <c r="C193" s="13"/>
      <c r="D193" s="13"/>
      <c r="E193" s="13"/>
      <c r="F193" s="13"/>
      <c r="G193" s="14">
        <v>32689.738673999997</v>
      </c>
      <c r="H193" s="14">
        <v>36213.387235000002</v>
      </c>
      <c r="I193" s="14">
        <v>42944.492697000009</v>
      </c>
      <c r="J193" s="14">
        <v>47899.284580000007</v>
      </c>
      <c r="K193" s="14">
        <v>50094.203966000001</v>
      </c>
      <c r="L193" s="14">
        <v>50477.746165000004</v>
      </c>
      <c r="M193" s="14">
        <v>51766.537873000001</v>
      </c>
      <c r="N193" s="14">
        <v>51641.224044999995</v>
      </c>
      <c r="O193" s="14">
        <v>52253.763498000008</v>
      </c>
    </row>
    <row r="194" spans="1:15" s="8" customFormat="1" ht="12.75" customHeight="1" outlineLevel="1" x14ac:dyDescent="0.2">
      <c r="A194" s="9"/>
      <c r="B194" s="13" t="s">
        <v>149</v>
      </c>
      <c r="C194" s="13"/>
      <c r="D194" s="13"/>
      <c r="E194" s="13"/>
      <c r="F194" s="13"/>
      <c r="G194" s="14">
        <f t="shared" ref="G194:L194" si="43">SUM(G195:G198)</f>
        <v>56204.551387999993</v>
      </c>
      <c r="H194" s="14">
        <f t="shared" si="43"/>
        <v>65702.843571999998</v>
      </c>
      <c r="I194" s="14">
        <f t="shared" si="43"/>
        <v>88505.639689000003</v>
      </c>
      <c r="J194" s="14">
        <f t="shared" si="43"/>
        <v>95730.807242999988</v>
      </c>
      <c r="K194" s="14">
        <f t="shared" si="43"/>
        <v>86573.477058000004</v>
      </c>
      <c r="L194" s="14">
        <f t="shared" si="43"/>
        <v>89652.301521999994</v>
      </c>
      <c r="M194" s="14">
        <v>99730.598612999995</v>
      </c>
      <c r="N194" s="14">
        <v>104712.882216</v>
      </c>
      <c r="O194" s="14">
        <v>102380.27182299999</v>
      </c>
    </row>
    <row r="195" spans="1:15" s="8" customFormat="1" ht="12.75" customHeight="1" outlineLevel="2" x14ac:dyDescent="0.2">
      <c r="A195" s="9"/>
      <c r="B195" s="13"/>
      <c r="C195" s="13" t="s">
        <v>150</v>
      </c>
      <c r="D195" s="13"/>
      <c r="E195" s="13"/>
      <c r="F195" s="13"/>
      <c r="G195" s="14">
        <v>22165.686414</v>
      </c>
      <c r="H195" s="14">
        <v>23229.477255999998</v>
      </c>
      <c r="I195" s="14">
        <v>24821.482032</v>
      </c>
      <c r="J195" s="14">
        <v>22827.920569999995</v>
      </c>
      <c r="K195" s="14">
        <v>23662.808226000001</v>
      </c>
      <c r="L195" s="14">
        <v>26097.568016999998</v>
      </c>
      <c r="M195" s="14">
        <v>28213.554595000001</v>
      </c>
      <c r="N195" s="14">
        <v>29540.386944999998</v>
      </c>
      <c r="O195" s="14">
        <v>26928.615685000001</v>
      </c>
    </row>
    <row r="196" spans="1:15" s="8" customFormat="1" ht="12.75" customHeight="1" outlineLevel="2" x14ac:dyDescent="0.2">
      <c r="A196" s="9"/>
      <c r="B196" s="13"/>
      <c r="C196" s="13" t="s">
        <v>151</v>
      </c>
      <c r="D196" s="13"/>
      <c r="E196" s="13"/>
      <c r="F196" s="13"/>
      <c r="G196" s="14">
        <v>11362.008603</v>
      </c>
      <c r="H196" s="14">
        <v>13227.325314</v>
      </c>
      <c r="I196" s="14">
        <v>18683.780334999999</v>
      </c>
      <c r="J196" s="14">
        <v>20768.359127</v>
      </c>
      <c r="K196" s="14">
        <v>17910.443345</v>
      </c>
      <c r="L196" s="14">
        <v>16378.911131000001</v>
      </c>
      <c r="M196" s="14">
        <v>17636.070280999997</v>
      </c>
      <c r="N196" s="14">
        <v>18782.846250000002</v>
      </c>
      <c r="O196" s="14">
        <v>19075.026967000002</v>
      </c>
    </row>
    <row r="197" spans="1:15" s="8" customFormat="1" ht="12.75" customHeight="1" outlineLevel="2" x14ac:dyDescent="0.2">
      <c r="A197" s="9"/>
      <c r="B197" s="13"/>
      <c r="C197" s="13" t="s">
        <v>152</v>
      </c>
      <c r="D197" s="13"/>
      <c r="E197" s="13"/>
      <c r="F197" s="13"/>
      <c r="G197" s="14">
        <v>3675.3788589999999</v>
      </c>
      <c r="H197" s="14">
        <v>3800.1896940000001</v>
      </c>
      <c r="I197" s="14">
        <v>4148.3498760000002</v>
      </c>
      <c r="J197" s="14">
        <v>4383.9585630000001</v>
      </c>
      <c r="K197" s="14">
        <v>4785.5582880000002</v>
      </c>
      <c r="L197" s="14">
        <v>5093.0183589999997</v>
      </c>
      <c r="M197" s="14">
        <v>5591.3556940000008</v>
      </c>
      <c r="N197" s="14">
        <v>5843.3926409999995</v>
      </c>
      <c r="O197" s="14">
        <v>5840.2513879999997</v>
      </c>
    </row>
    <row r="198" spans="1:15" s="8" customFormat="1" ht="12.75" customHeight="1" outlineLevel="2" x14ac:dyDescent="0.2">
      <c r="A198" s="9"/>
      <c r="B198" s="13"/>
      <c r="C198" s="15" t="s">
        <v>153</v>
      </c>
      <c r="D198" s="13"/>
      <c r="E198" s="13"/>
      <c r="F198" s="13"/>
      <c r="G198" s="14">
        <v>19001.477512000001</v>
      </c>
      <c r="H198" s="14">
        <v>25445.851308000001</v>
      </c>
      <c r="I198" s="14">
        <v>40852.027446</v>
      </c>
      <c r="J198" s="14">
        <v>47750.568983000005</v>
      </c>
      <c r="K198" s="14">
        <v>40214.667199000003</v>
      </c>
      <c r="L198" s="14">
        <v>42082.804015000002</v>
      </c>
      <c r="M198" s="14">
        <v>48289.618042999995</v>
      </c>
      <c r="N198" s="14">
        <v>50546.256379999992</v>
      </c>
      <c r="O198" s="14">
        <v>50536.377782999989</v>
      </c>
    </row>
    <row r="199" spans="1:15" s="8" customFormat="1" ht="12.75" customHeight="1" outlineLevel="1" x14ac:dyDescent="0.2">
      <c r="A199" s="9"/>
      <c r="B199" s="13" t="s">
        <v>154</v>
      </c>
      <c r="C199" s="13"/>
      <c r="D199" s="13"/>
      <c r="E199" s="13"/>
      <c r="F199" s="13"/>
      <c r="G199" s="14">
        <v>17.907309999999999</v>
      </c>
      <c r="H199" s="14">
        <v>14.144484000000002</v>
      </c>
      <c r="I199" s="14">
        <v>-6713.6604599999901</v>
      </c>
      <c r="J199" s="14">
        <v>-2659.6327250000081</v>
      </c>
      <c r="K199" s="14">
        <v>5374.5359120000003</v>
      </c>
      <c r="L199" s="14">
        <v>1539.2497720000001</v>
      </c>
      <c r="M199" s="14">
        <v>718.60589500000003</v>
      </c>
      <c r="N199" s="14">
        <v>736.40652599999999</v>
      </c>
      <c r="O199" s="14">
        <v>299.70009399999992</v>
      </c>
    </row>
    <row r="200" spans="1:15" s="8" customFormat="1" ht="12.75" customHeight="1" outlineLevel="1" x14ac:dyDescent="0.2">
      <c r="A200" s="9"/>
      <c r="B200" s="13" t="s">
        <v>155</v>
      </c>
      <c r="C200" s="13"/>
      <c r="D200" s="13"/>
      <c r="E200" s="13"/>
      <c r="F200" s="13"/>
      <c r="G200" s="14">
        <v>8575.6504290000012</v>
      </c>
      <c r="H200" s="14">
        <v>8405.0722510000014</v>
      </c>
      <c r="I200" s="14">
        <v>3736.6418040000003</v>
      </c>
      <c r="J200" s="14">
        <v>3106.9668580000002</v>
      </c>
      <c r="K200" s="14">
        <v>11351.047715999999</v>
      </c>
      <c r="L200" s="14">
        <v>13255.051329</v>
      </c>
      <c r="M200" s="14">
        <v>14781.883427000001</v>
      </c>
      <c r="N200" s="14">
        <v>15853.016103</v>
      </c>
      <c r="O200" s="14">
        <v>16988.207136999998</v>
      </c>
    </row>
    <row r="201" spans="1:15" s="8" customFormat="1" ht="12.75" customHeight="1" outlineLevel="1" x14ac:dyDescent="0.2">
      <c r="A201" s="9"/>
      <c r="B201" s="13" t="s">
        <v>156</v>
      </c>
      <c r="C201" s="13"/>
      <c r="D201" s="13"/>
      <c r="E201" s="13"/>
      <c r="F201" s="13"/>
      <c r="G201" s="14">
        <v>62573.55154863435</v>
      </c>
      <c r="H201" s="14">
        <v>74010.833693374647</v>
      </c>
      <c r="I201" s="14">
        <v>94046.009467977958</v>
      </c>
      <c r="J201" s="14">
        <v>131808.54193825158</v>
      </c>
      <c r="K201" s="14">
        <v>112138.36192582798</v>
      </c>
      <c r="L201" s="14">
        <v>132542.75732830699</v>
      </c>
      <c r="M201" s="14">
        <v>175603.34007290256</v>
      </c>
      <c r="N201" s="14">
        <v>208112.28615830527</v>
      </c>
      <c r="O201" s="14">
        <v>209550.32986939681</v>
      </c>
    </row>
    <row r="202" spans="1:15" s="8" customFormat="1" ht="12.75" customHeight="1" outlineLevel="1" x14ac:dyDescent="0.2">
      <c r="A202" s="9"/>
      <c r="B202" s="13" t="s">
        <v>157</v>
      </c>
      <c r="C202" s="13"/>
      <c r="D202" s="13"/>
      <c r="E202" s="13"/>
      <c r="F202" s="13"/>
      <c r="G202" s="14">
        <v>-51.354035999999994</v>
      </c>
      <c r="H202" s="14">
        <v>-143.47661500000001</v>
      </c>
      <c r="I202" s="14">
        <v>-31.607639999999996</v>
      </c>
      <c r="J202" s="14">
        <v>49.411096999999998</v>
      </c>
      <c r="K202" s="14">
        <v>3.3965720000000004</v>
      </c>
      <c r="L202" s="14">
        <v>1.564546</v>
      </c>
      <c r="M202" s="14">
        <v>1914.925739</v>
      </c>
      <c r="N202" s="14">
        <v>648.86370799999997</v>
      </c>
      <c r="O202" s="14">
        <v>1853.8024949999997</v>
      </c>
    </row>
    <row r="203" spans="1:15" s="8" customFormat="1" ht="12.75" customHeight="1" outlineLevel="1" x14ac:dyDescent="0.2">
      <c r="A203" s="9"/>
      <c r="B203" s="13" t="s">
        <v>13</v>
      </c>
      <c r="C203" s="13"/>
      <c r="D203" s="13"/>
      <c r="E203" s="13"/>
      <c r="F203" s="13"/>
      <c r="G203" s="14">
        <f t="shared" ref="G203:L203" si="44">G204+G205+SUM(G209:G217)</f>
        <v>-4651.5579989262005</v>
      </c>
      <c r="H203" s="14">
        <f t="shared" si="44"/>
        <v>-20070.261776752173</v>
      </c>
      <c r="I203" s="14">
        <f t="shared" si="44"/>
        <v>83589.112695660922</v>
      </c>
      <c r="J203" s="14">
        <f t="shared" si="44"/>
        <v>156977.78621451251</v>
      </c>
      <c r="K203" s="14">
        <f t="shared" si="44"/>
        <v>67658.77806306511</v>
      </c>
      <c r="L203" s="14">
        <f t="shared" si="44"/>
        <v>42435.345978417427</v>
      </c>
      <c r="M203" s="14">
        <v>100646.42397044771</v>
      </c>
      <c r="N203" s="14">
        <v>158942.69464453505</v>
      </c>
      <c r="O203" s="14">
        <v>160613.440704265</v>
      </c>
    </row>
    <row r="204" spans="1:15" s="8" customFormat="1" ht="12.75" customHeight="1" outlineLevel="2" x14ac:dyDescent="0.2">
      <c r="A204" s="9"/>
      <c r="B204" s="13"/>
      <c r="C204" s="13" t="s">
        <v>158</v>
      </c>
      <c r="D204" s="13"/>
      <c r="E204" s="13"/>
      <c r="F204" s="13"/>
      <c r="G204" s="14">
        <v>9480.5135869999995</v>
      </c>
      <c r="H204" s="14">
        <v>10193.041621999997</v>
      </c>
      <c r="I204" s="14">
        <v>11104.474995</v>
      </c>
      <c r="J204" s="14">
        <v>11436.044285999998</v>
      </c>
      <c r="K204" s="14">
        <v>10599.191688000001</v>
      </c>
      <c r="L204" s="14">
        <v>11978.584875</v>
      </c>
      <c r="M204" s="14">
        <v>12580.215926999999</v>
      </c>
      <c r="N204" s="14">
        <v>12028.149654000001</v>
      </c>
      <c r="O204" s="14">
        <v>12944.516598</v>
      </c>
    </row>
    <row r="205" spans="1:15" s="8" customFormat="1" ht="12.75" customHeight="1" outlineLevel="2" x14ac:dyDescent="0.2">
      <c r="A205" s="9"/>
      <c r="B205" s="13"/>
      <c r="C205" s="13" t="s">
        <v>159</v>
      </c>
      <c r="D205" s="13"/>
      <c r="E205" s="13"/>
      <c r="F205" s="13"/>
      <c r="G205" s="14">
        <f t="shared" ref="G205:L205" si="45">SUM(G206:G208)</f>
        <v>-16922.053742002987</v>
      </c>
      <c r="H205" s="14">
        <f t="shared" si="45"/>
        <v>-28230.724501531593</v>
      </c>
      <c r="I205" s="14">
        <f t="shared" si="45"/>
        <v>-25130.019726956358</v>
      </c>
      <c r="J205" s="14">
        <f t="shared" si="45"/>
        <v>33429.664132866499</v>
      </c>
      <c r="K205" s="14">
        <f t="shared" si="45"/>
        <v>8078.6737006857002</v>
      </c>
      <c r="L205" s="14">
        <f t="shared" si="45"/>
        <v>-4929.3060629387764</v>
      </c>
      <c r="M205" s="14">
        <v>5850.4577409425619</v>
      </c>
      <c r="N205" s="14">
        <v>9085.1849635337858</v>
      </c>
      <c r="O205" s="14">
        <v>-14274.727495075531</v>
      </c>
    </row>
    <row r="206" spans="1:15" s="8" customFormat="1" ht="12.75" customHeight="1" outlineLevel="3" x14ac:dyDescent="0.2">
      <c r="A206" s="9"/>
      <c r="B206" s="13"/>
      <c r="C206" s="13"/>
      <c r="D206" s="13" t="s">
        <v>160</v>
      </c>
      <c r="E206" s="13"/>
      <c r="F206" s="13"/>
      <c r="G206" s="14">
        <v>50827.208331999995</v>
      </c>
      <c r="H206" s="14">
        <v>67181.773356999998</v>
      </c>
      <c r="I206" s="14">
        <v>56175.073680999994</v>
      </c>
      <c r="J206" s="14">
        <v>67294.113411000013</v>
      </c>
      <c r="K206" s="14">
        <v>67735.765648999994</v>
      </c>
      <c r="L206" s="14">
        <v>83111.537683606992</v>
      </c>
      <c r="M206" s="14">
        <v>81209.452288203931</v>
      </c>
      <c r="N206" s="14">
        <v>91378.848810720563</v>
      </c>
      <c r="O206" s="14">
        <v>87249.89389912039</v>
      </c>
    </row>
    <row r="207" spans="1:15" s="8" customFormat="1" ht="12.75" customHeight="1" outlineLevel="3" x14ac:dyDescent="0.2">
      <c r="A207" s="9"/>
      <c r="B207" s="13"/>
      <c r="C207" s="13"/>
      <c r="D207" s="13" t="s">
        <v>161</v>
      </c>
      <c r="E207" s="13"/>
      <c r="F207" s="13"/>
      <c r="G207" s="14">
        <v>-31668.233915999997</v>
      </c>
      <c r="H207" s="14">
        <v>-35347.308240999999</v>
      </c>
      <c r="I207" s="14">
        <v>-34982.478816956347</v>
      </c>
      <c r="J207" s="14">
        <v>-42965.774462133515</v>
      </c>
      <c r="K207" s="14">
        <v>-28193.045268314298</v>
      </c>
      <c r="L207" s="14">
        <v>-62885.154537545764</v>
      </c>
      <c r="M207" s="14">
        <v>-64506.145330699976</v>
      </c>
      <c r="N207" s="14">
        <v>-41719.016316186775</v>
      </c>
      <c r="O207" s="14">
        <v>-45999.873904643675</v>
      </c>
    </row>
    <row r="208" spans="1:15" s="8" customFormat="1" ht="12.75" customHeight="1" outlineLevel="3" x14ac:dyDescent="0.2">
      <c r="A208" s="9"/>
      <c r="B208" s="13"/>
      <c r="C208" s="13"/>
      <c r="D208" s="13" t="s">
        <v>162</v>
      </c>
      <c r="E208" s="13"/>
      <c r="F208" s="13"/>
      <c r="G208" s="14">
        <v>-36081.028158002984</v>
      </c>
      <c r="H208" s="14">
        <v>-60065.189617531592</v>
      </c>
      <c r="I208" s="14">
        <v>-46322.614591000005</v>
      </c>
      <c r="J208" s="14">
        <v>9101.3251839999975</v>
      </c>
      <c r="K208" s="14">
        <v>-31464.046679999999</v>
      </c>
      <c r="L208" s="14">
        <v>-25155.689209000004</v>
      </c>
      <c r="M208" s="14">
        <v>-10852.849216561393</v>
      </c>
      <c r="N208" s="14">
        <v>-40574.647531000002</v>
      </c>
      <c r="O208" s="14">
        <v>-55524.747489552246</v>
      </c>
    </row>
    <row r="209" spans="1:15" s="8" customFormat="1" ht="12.75" customHeight="1" outlineLevel="2" x14ac:dyDescent="0.2">
      <c r="A209" s="9"/>
      <c r="B209" s="13"/>
      <c r="C209" s="13" t="s">
        <v>163</v>
      </c>
      <c r="D209" s="13"/>
      <c r="E209" s="13"/>
      <c r="F209" s="13"/>
      <c r="G209" s="14">
        <v>18575.558717</v>
      </c>
      <c r="H209" s="14">
        <v>12897.963845</v>
      </c>
      <c r="I209" s="14">
        <v>27856.041560999998</v>
      </c>
      <c r="J209" s="14">
        <v>21879.402862999999</v>
      </c>
      <c r="K209" s="14">
        <v>18168.467994765942</v>
      </c>
      <c r="L209" s="14">
        <v>34558.673741999999</v>
      </c>
      <c r="M209" s="14">
        <v>40496.059610000004</v>
      </c>
      <c r="N209" s="14">
        <v>54814.763097999996</v>
      </c>
      <c r="O209" s="14">
        <v>52089.577150999983</v>
      </c>
    </row>
    <row r="210" spans="1:15" s="8" customFormat="1" ht="12.75" customHeight="1" outlineLevel="2" x14ac:dyDescent="0.2">
      <c r="A210" s="9"/>
      <c r="B210" s="13"/>
      <c r="C210" s="13" t="s">
        <v>164</v>
      </c>
      <c r="D210" s="13"/>
      <c r="E210" s="13"/>
      <c r="F210" s="13"/>
      <c r="G210" s="14">
        <v>1852.1509500000002</v>
      </c>
      <c r="H210" s="14">
        <v>3125.4221399999997</v>
      </c>
      <c r="I210" s="14">
        <v>5365.6209446880612</v>
      </c>
      <c r="J210" s="14">
        <v>3740.5796266460202</v>
      </c>
      <c r="K210" s="14">
        <v>12357.2631</v>
      </c>
      <c r="L210" s="14">
        <v>5910.6961103339981</v>
      </c>
      <c r="M210" s="14">
        <v>1545.3150490193696</v>
      </c>
      <c r="N210" s="14">
        <v>-28.322307998722358</v>
      </c>
      <c r="O210" s="14">
        <v>3174.3967614735448</v>
      </c>
    </row>
    <row r="211" spans="1:15" s="8" customFormat="1" ht="12.75" customHeight="1" outlineLevel="2" x14ac:dyDescent="0.2">
      <c r="A211" s="9"/>
      <c r="B211" s="13"/>
      <c r="C211" s="13" t="s">
        <v>165</v>
      </c>
      <c r="D211" s="13"/>
      <c r="E211" s="13"/>
      <c r="F211" s="13"/>
      <c r="G211" s="14">
        <v>-81.155611216073055</v>
      </c>
      <c r="H211" s="14">
        <v>-193.62086400000001</v>
      </c>
      <c r="I211" s="14">
        <v>-11573.269283523894</v>
      </c>
      <c r="J211" s="14">
        <v>-3373.9485060000002</v>
      </c>
      <c r="K211" s="14">
        <v>-894.3682759999997</v>
      </c>
      <c r="L211" s="14">
        <v>-2.3080009999999995</v>
      </c>
      <c r="M211" s="14">
        <v>2.8701429999999992</v>
      </c>
      <c r="N211" s="14">
        <v>-151.706883</v>
      </c>
      <c r="O211" s="14">
        <v>-242.47560299999998</v>
      </c>
    </row>
    <row r="212" spans="1:15" s="8" customFormat="1" ht="12.75" customHeight="1" outlineLevel="2" x14ac:dyDescent="0.2">
      <c r="A212" s="9"/>
      <c r="B212" s="13"/>
      <c r="C212" s="13" t="s">
        <v>166</v>
      </c>
      <c r="D212" s="13"/>
      <c r="E212" s="13"/>
      <c r="F212" s="13"/>
      <c r="G212" s="14">
        <v>-11870.854550199947</v>
      </c>
      <c r="H212" s="14">
        <v>-5429.7011192721493</v>
      </c>
      <c r="I212" s="14">
        <v>-10210.464291000002</v>
      </c>
      <c r="J212" s="14">
        <v>-2233.1127849999998</v>
      </c>
      <c r="K212" s="14">
        <v>3418.910511000001</v>
      </c>
      <c r="L212" s="14">
        <v>-2351.39363</v>
      </c>
      <c r="M212" s="14">
        <v>-8533.1161479999992</v>
      </c>
      <c r="N212" s="14">
        <v>-2464.622339</v>
      </c>
      <c r="O212" s="14">
        <v>-2881.3277860000003</v>
      </c>
    </row>
    <row r="213" spans="1:15" s="8" customFormat="1" ht="12.75" customHeight="1" outlineLevel="2" x14ac:dyDescent="0.2">
      <c r="A213" s="9"/>
      <c r="B213" s="13"/>
      <c r="C213" s="13" t="s">
        <v>167</v>
      </c>
      <c r="D213" s="13"/>
      <c r="E213" s="13"/>
      <c r="F213" s="13"/>
      <c r="G213" s="14">
        <v>-2408.9340341016218</v>
      </c>
      <c r="H213" s="14">
        <v>-5507.1869549484263</v>
      </c>
      <c r="I213" s="14">
        <v>-6848.0934520000001</v>
      </c>
      <c r="J213" s="14">
        <v>-3786.8620649999998</v>
      </c>
      <c r="K213" s="14">
        <v>-5945.760413</v>
      </c>
      <c r="L213" s="14">
        <v>-2971.8806800000002</v>
      </c>
      <c r="M213" s="14">
        <v>-4565.9603009999992</v>
      </c>
      <c r="N213" s="14">
        <v>442.98800299999994</v>
      </c>
      <c r="O213" s="14">
        <v>99.047089866976989</v>
      </c>
    </row>
    <row r="214" spans="1:15" s="8" customFormat="1" ht="12.75" customHeight="1" outlineLevel="2" x14ac:dyDescent="0.2">
      <c r="A214" s="9"/>
      <c r="B214" s="13"/>
      <c r="C214" s="13" t="s">
        <v>168</v>
      </c>
      <c r="D214" s="13"/>
      <c r="E214" s="13"/>
      <c r="F214" s="13"/>
      <c r="G214" s="14">
        <v>6714.7317490000005</v>
      </c>
      <c r="H214" s="14">
        <v>17153.046436000001</v>
      </c>
      <c r="I214" s="14">
        <v>21199.205285</v>
      </c>
      <c r="J214" s="14">
        <v>66850.845008999997</v>
      </c>
      <c r="K214" s="14">
        <v>39968.332127000001</v>
      </c>
      <c r="L214" s="14">
        <v>13926.942375000001</v>
      </c>
      <c r="M214" s="14">
        <v>1875.886047</v>
      </c>
      <c r="N214" s="14">
        <v>3168.157232</v>
      </c>
      <c r="O214" s="14">
        <v>19423.986032000001</v>
      </c>
    </row>
    <row r="215" spans="1:15" s="8" customFormat="1" ht="12.75" customHeight="1" outlineLevel="2" x14ac:dyDescent="0.2">
      <c r="A215" s="9"/>
      <c r="B215" s="13"/>
      <c r="C215" s="13" t="s">
        <v>169</v>
      </c>
      <c r="D215" s="13"/>
      <c r="E215" s="13"/>
      <c r="F215" s="13"/>
      <c r="G215" s="14">
        <v>-14895.202397000001</v>
      </c>
      <c r="H215" s="14">
        <v>-23400.300268000003</v>
      </c>
      <c r="I215" s="14">
        <v>-18941.614008</v>
      </c>
      <c r="J215" s="14">
        <v>-52841.440693000004</v>
      </c>
      <c r="K215" s="14">
        <v>-37045.999886999998</v>
      </c>
      <c r="L215" s="14">
        <v>-20327.693875999998</v>
      </c>
      <c r="M215" s="14">
        <v>-7098.0692300000001</v>
      </c>
      <c r="N215" s="14">
        <v>-4296.8943820000004</v>
      </c>
      <c r="O215" s="14">
        <v>-4889.1303179999995</v>
      </c>
    </row>
    <row r="216" spans="1:15" s="8" customFormat="1" ht="12.75" customHeight="1" outlineLevel="2" x14ac:dyDescent="0.2">
      <c r="A216" s="9"/>
      <c r="B216" s="13"/>
      <c r="C216" s="13" t="s">
        <v>210</v>
      </c>
      <c r="D216" s="13"/>
      <c r="E216" s="13"/>
      <c r="F216" s="13"/>
      <c r="G216" s="14"/>
      <c r="H216" s="14"/>
      <c r="I216" s="14"/>
      <c r="J216" s="14"/>
      <c r="K216" s="14"/>
      <c r="L216" s="14"/>
      <c r="M216" s="14">
        <v>402.88270100000125</v>
      </c>
      <c r="N216" s="14">
        <v>1407.6314409999998</v>
      </c>
      <c r="O216" s="14">
        <v>-672.13010000000031</v>
      </c>
    </row>
    <row r="217" spans="1:15" s="8" customFormat="1" ht="12.75" customHeight="1" outlineLevel="2" x14ac:dyDescent="0.2">
      <c r="A217" s="9"/>
      <c r="B217" s="13"/>
      <c r="C217" s="13" t="s">
        <v>32</v>
      </c>
      <c r="D217" s="13"/>
      <c r="E217" s="13"/>
      <c r="F217" s="13"/>
      <c r="G217" s="14">
        <v>4903.6873325944289</v>
      </c>
      <c r="H217" s="14">
        <v>-678.20211200000062</v>
      </c>
      <c r="I217" s="14">
        <v>90767.230671453115</v>
      </c>
      <c r="J217" s="14">
        <v>81876.614345999988</v>
      </c>
      <c r="K217" s="14">
        <v>18954.067517613472</v>
      </c>
      <c r="L217" s="14">
        <v>6643.0311260222006</v>
      </c>
      <c r="M217" s="14">
        <v>58089.882431485785</v>
      </c>
      <c r="N217" s="14">
        <v>84937.366164999985</v>
      </c>
      <c r="O217" s="14">
        <v>95841.708374000009</v>
      </c>
    </row>
    <row r="218" spans="1:15" s="8" customFormat="1" ht="12.75" customHeight="1" x14ac:dyDescent="0.2">
      <c r="A218" s="9" t="s">
        <v>170</v>
      </c>
      <c r="B218" s="10" t="s">
        <v>171</v>
      </c>
      <c r="C218" s="13"/>
      <c r="D218" s="13"/>
      <c r="E218" s="13"/>
      <c r="F218" s="13"/>
      <c r="G218" s="11">
        <f t="shared" ref="G218:L218" si="46">G219+G226</f>
        <v>-81525.326646108879</v>
      </c>
      <c r="H218" s="11">
        <f t="shared" si="46"/>
        <v>-139777.35427657794</v>
      </c>
      <c r="I218" s="11">
        <f t="shared" si="46"/>
        <v>-18336.22356221285</v>
      </c>
      <c r="J218" s="11">
        <f t="shared" si="46"/>
        <v>-234297.74576193379</v>
      </c>
      <c r="K218" s="11">
        <f t="shared" si="46"/>
        <v>-196194.24912098312</v>
      </c>
      <c r="L218" s="11">
        <f t="shared" si="46"/>
        <v>-23518.702639283219</v>
      </c>
      <c r="M218" s="11">
        <v>-702421.90307678364</v>
      </c>
      <c r="N218" s="11">
        <v>-368260.27071527613</v>
      </c>
      <c r="O218" s="11">
        <v>-758988.12624265742</v>
      </c>
    </row>
    <row r="219" spans="1:15" s="8" customFormat="1" ht="12.75" customHeight="1" outlineLevel="1" x14ac:dyDescent="0.2">
      <c r="A219" s="9"/>
      <c r="B219" s="13" t="s">
        <v>172</v>
      </c>
      <c r="C219" s="13"/>
      <c r="D219" s="13"/>
      <c r="E219" s="13"/>
      <c r="F219" s="13"/>
      <c r="G219" s="14">
        <f t="shared" ref="G219:L219" si="47">SUM(G220:G225)</f>
        <v>-130839.98539310889</v>
      </c>
      <c r="H219" s="14">
        <f t="shared" si="47"/>
        <v>-209415.31582657795</v>
      </c>
      <c r="I219" s="14">
        <f t="shared" si="47"/>
        <v>-97099.856608683796</v>
      </c>
      <c r="J219" s="14">
        <f t="shared" si="47"/>
        <v>-287477.11395523656</v>
      </c>
      <c r="K219" s="14">
        <f t="shared" si="47"/>
        <v>-371046.94372882182</v>
      </c>
      <c r="L219" s="14">
        <f t="shared" si="47"/>
        <v>-147880.18617311955</v>
      </c>
      <c r="M219" s="14">
        <v>-816764.53249104694</v>
      </c>
      <c r="N219" s="14">
        <v>-864493.18686298863</v>
      </c>
      <c r="O219" s="14">
        <v>-1075690.4189711462</v>
      </c>
    </row>
    <row r="220" spans="1:15" s="8" customFormat="1" ht="12.75" customHeight="1" outlineLevel="2" x14ac:dyDescent="0.2">
      <c r="A220" s="9"/>
      <c r="B220" s="13"/>
      <c r="C220" s="13" t="s">
        <v>173</v>
      </c>
      <c r="D220" s="13"/>
      <c r="E220" s="13"/>
      <c r="F220" s="13"/>
      <c r="G220" s="14">
        <v>111.76833600000001</v>
      </c>
      <c r="H220" s="14">
        <v>107.077203</v>
      </c>
      <c r="I220" s="14">
        <v>1938.0091889999999</v>
      </c>
      <c r="J220" s="14">
        <v>50.530090999999992</v>
      </c>
      <c r="K220" s="14">
        <v>163.58531999999997</v>
      </c>
      <c r="L220" s="14">
        <v>53.222374000000002</v>
      </c>
      <c r="M220" s="14">
        <v>60.669675999999995</v>
      </c>
      <c r="N220" s="14">
        <v>172.24302</v>
      </c>
      <c r="O220" s="14">
        <v>164.77017499999999</v>
      </c>
    </row>
    <row r="221" spans="1:15" s="8" customFormat="1" ht="12.75" customHeight="1" outlineLevel="2" x14ac:dyDescent="0.2">
      <c r="A221" s="9"/>
      <c r="B221" s="13"/>
      <c r="C221" s="13" t="s">
        <v>174</v>
      </c>
      <c r="D221" s="13"/>
      <c r="E221" s="13"/>
      <c r="F221" s="13"/>
      <c r="G221" s="14">
        <v>-4466.3184579999997</v>
      </c>
      <c r="H221" s="14">
        <v>-4302.9934939999994</v>
      </c>
      <c r="I221" s="14">
        <v>-179.66898699999999</v>
      </c>
      <c r="J221" s="14">
        <v>17.477515000000004</v>
      </c>
      <c r="K221" s="14">
        <v>-118637.87701099998</v>
      </c>
      <c r="L221" s="14">
        <v>-617.16866000000005</v>
      </c>
      <c r="M221" s="14">
        <v>477.87421099999995</v>
      </c>
      <c r="N221" s="14">
        <v>-226.38323099999997</v>
      </c>
      <c r="O221" s="14">
        <v>-96.748413999999997</v>
      </c>
    </row>
    <row r="222" spans="1:15" s="8" customFormat="1" ht="12.75" customHeight="1" outlineLevel="2" x14ac:dyDescent="0.2">
      <c r="A222" s="9"/>
      <c r="B222" s="13"/>
      <c r="C222" s="13" t="s">
        <v>175</v>
      </c>
      <c r="D222" s="13"/>
      <c r="E222" s="13"/>
      <c r="F222" s="13"/>
      <c r="G222" s="14">
        <v>-133638.22402610877</v>
      </c>
      <c r="H222" s="14">
        <v>-138102.5434754848</v>
      </c>
      <c r="I222" s="14">
        <v>-187479.99075539585</v>
      </c>
      <c r="J222" s="14">
        <v>-299316.72343323799</v>
      </c>
      <c r="K222" s="14">
        <v>-272761.74414582178</v>
      </c>
      <c r="L222" s="14">
        <v>-195026.21201792796</v>
      </c>
      <c r="M222" s="14">
        <v>-796141.47256737784</v>
      </c>
      <c r="N222" s="14">
        <v>-823577.70439497614</v>
      </c>
      <c r="O222" s="14">
        <v>-1029672.4109923816</v>
      </c>
    </row>
    <row r="223" spans="1:15" s="8" customFormat="1" ht="12.75" customHeight="1" outlineLevel="2" x14ac:dyDescent="0.2">
      <c r="A223" s="9"/>
      <c r="B223" s="13"/>
      <c r="C223" s="13" t="s">
        <v>176</v>
      </c>
      <c r="D223" s="13"/>
      <c r="E223" s="13"/>
      <c r="F223" s="13"/>
      <c r="G223" s="14">
        <v>66.279097999878616</v>
      </c>
      <c r="H223" s="14">
        <v>-4061.4291080931753</v>
      </c>
      <c r="I223" s="14">
        <v>2391.2139787120759</v>
      </c>
      <c r="J223" s="14">
        <v>-961.52814299856891</v>
      </c>
      <c r="K223" s="14">
        <v>87.194933999992372</v>
      </c>
      <c r="L223" s="14">
        <v>121408.55216080835</v>
      </c>
      <c r="M223" s="14">
        <v>-5582.5045136689332</v>
      </c>
      <c r="N223" s="14">
        <v>-5024.7124790124926</v>
      </c>
      <c r="O223" s="14">
        <v>-3259.8212717645306</v>
      </c>
    </row>
    <row r="224" spans="1:15" s="8" customFormat="1" ht="12.75" customHeight="1" outlineLevel="2" x14ac:dyDescent="0.2">
      <c r="A224" s="9"/>
      <c r="B224" s="13"/>
      <c r="C224" s="16" t="s">
        <v>205</v>
      </c>
      <c r="D224" s="13"/>
      <c r="E224" s="13"/>
      <c r="F224" s="13"/>
      <c r="G224" s="14">
        <v>7118.1244619999979</v>
      </c>
      <c r="H224" s="14">
        <v>-63054.607912999985</v>
      </c>
      <c r="I224" s="14">
        <f>SUM('[1]Ent Datos Consol 2011'!$AF$482,'[1]Ent Datos Consol 2011'!$AF$485:$AF$490)</f>
        <v>86474.975461999988</v>
      </c>
      <c r="J224" s="14">
        <v>13139.028133000002</v>
      </c>
      <c r="K224" s="14">
        <v>20826.500652999988</v>
      </c>
      <c r="L224" s="14">
        <v>-73582.347814999972</v>
      </c>
      <c r="M224" s="14">
        <v>-15748.948331000021</v>
      </c>
      <c r="N224" s="14">
        <v>-35297.964946</v>
      </c>
      <c r="O224" s="14">
        <v>-40992.677710000011</v>
      </c>
    </row>
    <row r="225" spans="1:15" s="8" customFormat="1" ht="12.75" customHeight="1" outlineLevel="2" x14ac:dyDescent="0.2">
      <c r="A225" s="9"/>
      <c r="B225" s="13"/>
      <c r="C225" s="13" t="s">
        <v>13</v>
      </c>
      <c r="D225" s="13"/>
      <c r="E225" s="13"/>
      <c r="F225" s="13"/>
      <c r="G225" s="14">
        <v>-31.614804999999997</v>
      </c>
      <c r="H225" s="14">
        <v>-0.81903899999999996</v>
      </c>
      <c r="I225" s="14">
        <v>-244.39549599999998</v>
      </c>
      <c r="J225" s="14">
        <v>-405.89811800000001</v>
      </c>
      <c r="K225" s="14">
        <v>-724.60347899999999</v>
      </c>
      <c r="L225" s="14">
        <v>-116.232215</v>
      </c>
      <c r="M225" s="14">
        <v>169.84903399999996</v>
      </c>
      <c r="N225" s="14">
        <v>-538.66483199999993</v>
      </c>
      <c r="O225" s="14">
        <v>-1833.5307579999999</v>
      </c>
    </row>
    <row r="226" spans="1:15" s="8" customFormat="1" ht="12.75" customHeight="1" outlineLevel="1" x14ac:dyDescent="0.2">
      <c r="A226" s="9"/>
      <c r="B226" s="13" t="s">
        <v>177</v>
      </c>
      <c r="C226" s="13"/>
      <c r="D226" s="13"/>
      <c r="E226" s="13"/>
      <c r="F226" s="13"/>
      <c r="G226" s="14">
        <f t="shared" ref="G226:L226" si="48">SUM(G227:G231)</f>
        <v>49314.658747000001</v>
      </c>
      <c r="H226" s="14">
        <f t="shared" si="48"/>
        <v>69637.961550000007</v>
      </c>
      <c r="I226" s="14">
        <f t="shared" si="48"/>
        <v>78763.633046470946</v>
      </c>
      <c r="J226" s="14">
        <f t="shared" si="48"/>
        <v>53179.368193302755</v>
      </c>
      <c r="K226" s="14">
        <f t="shared" si="48"/>
        <v>174852.6946078387</v>
      </c>
      <c r="L226" s="14">
        <f t="shared" si="48"/>
        <v>124361.48353383633</v>
      </c>
      <c r="M226" s="14">
        <v>114342.62941426331</v>
      </c>
      <c r="N226" s="14">
        <v>496232.9161477125</v>
      </c>
      <c r="O226" s="14">
        <v>316702.29272848886</v>
      </c>
    </row>
    <row r="227" spans="1:15" s="8" customFormat="1" ht="12.75" customHeight="1" outlineLevel="2" x14ac:dyDescent="0.2">
      <c r="A227" s="9"/>
      <c r="B227" s="13"/>
      <c r="C227" s="13" t="s">
        <v>173</v>
      </c>
      <c r="D227" s="13"/>
      <c r="E227" s="13"/>
      <c r="F227" s="13"/>
      <c r="G227" s="14">
        <v>25.290716000000007</v>
      </c>
      <c r="H227" s="14">
        <v>119.95278500000001</v>
      </c>
      <c r="I227" s="14">
        <v>-9.8237539999999974</v>
      </c>
      <c r="J227" s="14">
        <v>131.047382</v>
      </c>
      <c r="K227" s="14">
        <v>22.833653000000002</v>
      </c>
      <c r="L227" s="14">
        <v>16.184118999999999</v>
      </c>
      <c r="M227" s="14">
        <v>-22.372562999999996</v>
      </c>
      <c r="N227" s="14">
        <v>-19.260544999999997</v>
      </c>
      <c r="O227" s="14">
        <v>19.710588000000001</v>
      </c>
    </row>
    <row r="228" spans="1:15" s="8" customFormat="1" ht="12.75" customHeight="1" outlineLevel="2" x14ac:dyDescent="0.2">
      <c r="A228" s="9"/>
      <c r="B228" s="13"/>
      <c r="C228" s="13" t="s">
        <v>174</v>
      </c>
      <c r="D228" s="13"/>
      <c r="E228" s="13"/>
      <c r="F228" s="13"/>
      <c r="G228" s="14">
        <v>192.19076699999999</v>
      </c>
      <c r="H228" s="14">
        <v>8287.9331190000012</v>
      </c>
      <c r="I228" s="14">
        <v>213.36728600000004</v>
      </c>
      <c r="J228" s="14">
        <v>615.56028599999991</v>
      </c>
      <c r="K228" s="14">
        <v>118883.629092</v>
      </c>
      <c r="L228" s="14">
        <v>73.740436000000003</v>
      </c>
      <c r="M228" s="14">
        <v>13.082764000000001</v>
      </c>
      <c r="N228" s="14">
        <v>316.63210499999997</v>
      </c>
      <c r="O228" s="14">
        <v>101.077562</v>
      </c>
    </row>
    <row r="229" spans="1:15" s="8" customFormat="1" ht="12.75" customHeight="1" outlineLevel="2" x14ac:dyDescent="0.2">
      <c r="A229" s="9"/>
      <c r="B229" s="13"/>
      <c r="C229" s="13" t="s">
        <v>175</v>
      </c>
      <c r="D229" s="13"/>
      <c r="E229" s="13"/>
      <c r="F229" s="13"/>
      <c r="G229" s="14">
        <v>45463.171437999998</v>
      </c>
      <c r="H229" s="14">
        <v>56886.528687999999</v>
      </c>
      <c r="I229" s="14">
        <v>70023.36326147095</v>
      </c>
      <c r="J229" s="14">
        <v>95983.396085302767</v>
      </c>
      <c r="K229" s="14">
        <v>89103.082905838673</v>
      </c>
      <c r="L229" s="14">
        <v>116065.80198283633</v>
      </c>
      <c r="M229" s="14">
        <v>110769.38862526332</v>
      </c>
      <c r="N229" s="14">
        <v>490095.80080871249</v>
      </c>
      <c r="O229" s="14">
        <v>307575.59131448891</v>
      </c>
    </row>
    <row r="230" spans="1:15" s="8" customFormat="1" ht="12.75" customHeight="1" outlineLevel="2" x14ac:dyDescent="0.2">
      <c r="A230" s="9"/>
      <c r="B230" s="13"/>
      <c r="C230" s="16" t="s">
        <v>205</v>
      </c>
      <c r="D230" s="13"/>
      <c r="E230" s="13"/>
      <c r="F230" s="13"/>
      <c r="G230" s="14">
        <v>3635.3117550000002</v>
      </c>
      <c r="H230" s="14">
        <f>SUM('[2]Ent Datos Consol 2010'!$AH$498,'[2]Ent Datos Consol 2010'!$AH$501:$AH$506)</f>
        <v>4343.717474</v>
      </c>
      <c r="I230" s="14">
        <f>SUM('[1]Ent Datos Consol 2011'!$AF$524,'[1]Ent Datos Consol 2011'!$AF$527:$AF$532)</f>
        <v>8536.257732</v>
      </c>
      <c r="J230" s="14">
        <v>-43548.820630000009</v>
      </c>
      <c r="K230" s="14">
        <v>-33136.755481999993</v>
      </c>
      <c r="L230" s="14">
        <v>8205.8018859999993</v>
      </c>
      <c r="M230" s="14">
        <v>3582.5242169999997</v>
      </c>
      <c r="N230" s="14">
        <v>5839.633539999998</v>
      </c>
      <c r="O230" s="14">
        <v>9005.9132639999989</v>
      </c>
    </row>
    <row r="231" spans="1:15" s="8" customFormat="1" ht="12.75" customHeight="1" outlineLevel="2" x14ac:dyDescent="0.2">
      <c r="A231" s="9"/>
      <c r="B231" s="13"/>
      <c r="C231" s="13" t="s">
        <v>13</v>
      </c>
      <c r="D231" s="13"/>
      <c r="E231" s="13"/>
      <c r="F231" s="13"/>
      <c r="G231" s="14">
        <v>-1.3059290000000003</v>
      </c>
      <c r="H231" s="14">
        <v>-0.170516</v>
      </c>
      <c r="I231" s="14">
        <v>0.46852100000000008</v>
      </c>
      <c r="J231" s="14">
        <v>-1.8149299999999999</v>
      </c>
      <c r="K231" s="14">
        <v>-20.095561</v>
      </c>
      <c r="L231" s="14">
        <v>-4.4889999999999999E-2</v>
      </c>
      <c r="M231" s="14">
        <v>6.3710000000000017E-3</v>
      </c>
      <c r="N231" s="14">
        <v>0.110239</v>
      </c>
      <c r="O231" s="14">
        <v>0</v>
      </c>
    </row>
    <row r="232" spans="1:15" s="8" customFormat="1" ht="14.25" customHeight="1" x14ac:dyDescent="0.2">
      <c r="A232" s="9" t="s">
        <v>178</v>
      </c>
      <c r="B232" s="13"/>
      <c r="C232" s="13"/>
      <c r="D232" s="13"/>
      <c r="E232" s="13"/>
      <c r="F232" s="13"/>
      <c r="G232" s="11">
        <f t="shared" ref="G232:L232" si="49">G218+G191+G179+G171+G154+G93+G5</f>
        <v>13364231.200889003</v>
      </c>
      <c r="H232" s="11">
        <f t="shared" si="49"/>
        <v>17585131.223164</v>
      </c>
      <c r="I232" s="11">
        <f t="shared" si="49"/>
        <v>21069512.69605466</v>
      </c>
      <c r="J232" s="11">
        <f t="shared" si="49"/>
        <v>22773160.755395979</v>
      </c>
      <c r="K232" s="11">
        <f t="shared" si="49"/>
        <v>22980583.069317997</v>
      </c>
      <c r="L232" s="11">
        <f t="shared" si="49"/>
        <v>24493056.722053003</v>
      </c>
      <c r="M232" s="11">
        <v>27704796.200597957</v>
      </c>
      <c r="N232" s="11">
        <v>29107061.552761909</v>
      </c>
      <c r="O232" s="11">
        <v>30875873.650195997</v>
      </c>
    </row>
    <row r="233" spans="1:15" s="8" customFormat="1" ht="12.75" customHeight="1" thickBot="1" x14ac:dyDescent="0.25">
      <c r="A233" s="9" t="s">
        <v>179</v>
      </c>
      <c r="B233" s="10" t="s">
        <v>180</v>
      </c>
      <c r="C233" s="13"/>
      <c r="D233" s="13"/>
      <c r="E233" s="13"/>
      <c r="F233" s="13"/>
      <c r="G233" s="11">
        <v>-17674.929015999998</v>
      </c>
      <c r="H233" s="11">
        <v>-7417.2601009999989</v>
      </c>
      <c r="I233" s="11">
        <v>31688.820587999988</v>
      </c>
      <c r="J233" s="11">
        <v>-3131.1156470000005</v>
      </c>
      <c r="K233" s="11">
        <v>-27540.337975000002</v>
      </c>
      <c r="L233" s="11">
        <v>-8000.9313699999993</v>
      </c>
      <c r="M233" s="11">
        <v>-26980.292700000002</v>
      </c>
      <c r="N233" s="11">
        <v>-108894.6516369991</v>
      </c>
      <c r="O233" s="11">
        <v>-121806.60567900003</v>
      </c>
    </row>
    <row r="234" spans="1:15" s="8" customFormat="1" ht="12.75" customHeight="1" thickBot="1" x14ac:dyDescent="0.25">
      <c r="A234" s="4" t="s">
        <v>181</v>
      </c>
      <c r="B234" s="5"/>
      <c r="C234" s="5"/>
      <c r="D234" s="5"/>
      <c r="E234" s="5"/>
      <c r="F234" s="5"/>
      <c r="G234" s="17">
        <f t="shared" ref="G234:L234" si="50">G232+G233</f>
        <v>13346556.271873003</v>
      </c>
      <c r="H234" s="17">
        <f t="shared" si="50"/>
        <v>17577713.963062998</v>
      </c>
      <c r="I234" s="17">
        <f t="shared" si="50"/>
        <v>21101201.51664266</v>
      </c>
      <c r="J234" s="17">
        <f t="shared" si="50"/>
        <v>22770029.639748979</v>
      </c>
      <c r="K234" s="17">
        <f t="shared" si="50"/>
        <v>22953042.731342997</v>
      </c>
      <c r="L234" s="17">
        <f t="shared" si="50"/>
        <v>24485055.790683001</v>
      </c>
      <c r="M234" s="17">
        <v>27677815.907897957</v>
      </c>
      <c r="N234" s="17">
        <v>28998166.90112491</v>
      </c>
      <c r="O234" s="17">
        <v>30754067.044516996</v>
      </c>
    </row>
    <row r="235" spans="1:15" x14ac:dyDescent="0.2">
      <c r="A235" s="3" t="s">
        <v>182</v>
      </c>
      <c r="E235" s="3" t="s">
        <v>211</v>
      </c>
      <c r="N235"/>
      <c r="O235"/>
    </row>
    <row r="236" spans="1:15" x14ac:dyDescent="0.2">
      <c r="A236" s="18"/>
      <c r="N236" s="8"/>
      <c r="O236" s="8"/>
    </row>
    <row r="237" spans="1:15" x14ac:dyDescent="0.2">
      <c r="N237" s="8"/>
      <c r="O237" s="8"/>
    </row>
    <row r="238" spans="1:15" x14ac:dyDescent="0.2">
      <c r="N238" s="8"/>
      <c r="O238" s="8"/>
    </row>
    <row r="239" spans="1:15" x14ac:dyDescent="0.2">
      <c r="N239" s="8"/>
      <c r="O239" s="8"/>
    </row>
    <row r="240" spans="1:15" x14ac:dyDescent="0.2">
      <c r="N240" s="8"/>
      <c r="O240" s="8"/>
    </row>
  </sheetData>
  <phoneticPr fontId="1" type="noConversion"/>
  <printOptions horizontalCentered="1"/>
  <pageMargins left="0.75" right="0.75" top="0.39370078740157483" bottom="1" header="0" footer="0"/>
  <pageSetup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Consolidados</vt:lpstr>
    </vt:vector>
  </TitlesOfParts>
  <Company>Servicio Impuestos Internos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Segovia</dc:creator>
  <cp:lastModifiedBy>Francisco Javier Henriquez Palacios</cp:lastModifiedBy>
  <cp:lastPrinted>2009-09-08T21:11:03Z</cp:lastPrinted>
  <dcterms:created xsi:type="dcterms:W3CDTF">2009-09-07T16:43:41Z</dcterms:created>
  <dcterms:modified xsi:type="dcterms:W3CDTF">2018-04-17T13:45:17Z</dcterms:modified>
</cp:coreProperties>
</file>