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10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GN\Suplemento Tributario\AT 2021\ST\Herramienta visualización\Ejercicio\14a\"/>
    </mc:Choice>
  </mc:AlternateContent>
  <xr:revisionPtr revIDLastSave="0" documentId="13_ncr:1_{9B3B54A5-A7D6-4227-B306-3CFC84FFC93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Antecedentes" sheetId="1" r:id="rId1"/>
    <sheet name="RLI" sheetId="12" r:id="rId2"/>
    <sheet name="F1926 " sheetId="16" r:id="rId3"/>
    <sheet name="ANEXO N°1 (DDJJ 1847 y 1926)" sheetId="17" r:id="rId4"/>
    <sheet name="R12" sheetId="5" r:id="rId5"/>
    <sheet name="Razonabilidad CPT" sheetId="10" r:id="rId6"/>
    <sheet name="R14" sheetId="7" r:id="rId7"/>
    <sheet name="RAI Inicial y Final" sheetId="4" r:id="rId8"/>
    <sheet name="R13" sheetId="6" r:id="rId9"/>
    <sheet name="RTRE" sheetId="2" r:id="rId10"/>
    <sheet name="R15" sheetId="8" r:id="rId11"/>
    <sheet name="R16" sheetId="11" r:id="rId12"/>
    <sheet name="Retiros y situacion Trib." sheetId="3" r:id="rId13"/>
    <sheet name="Pago IDPC Voluntario" sheetId="14" r:id="rId14"/>
    <sheet name="F1948" sheetId="9" r:id="rId15"/>
  </sheets>
  <externalReferences>
    <externalReference r:id="rId16"/>
    <externalReference r:id="rId17"/>
    <externalReference r:id="rId18"/>
    <externalReference r:id="rId19"/>
  </externalReferences>
  <definedNames>
    <definedName name="_xlnm._FilterDatabase" localSheetId="3" hidden="1">'ANEXO N°1 (DDJJ 1847 y 1926)'!$A$8:$XFA$9</definedName>
    <definedName name="_xlnm._FilterDatabase" localSheetId="4" hidden="1">'R12'!$R$3:$R$58</definedName>
    <definedName name="_xlnm._FilterDatabase" localSheetId="8" hidden="1">'R13'!$P$3:$P$13</definedName>
    <definedName name="_xlnm._FilterDatabase" localSheetId="6" hidden="1">'R14'!$P$3:$P$29</definedName>
    <definedName name="_xlnm.Print_Area" localSheetId="3">'ANEXO N°1 (DDJJ 1847 y 1926)'!$A$1:$C$472</definedName>
    <definedName name="_xlnm.Print_Area" localSheetId="0">Antecedentes!$B$2:$N$57</definedName>
    <definedName name="_xlnm.Print_Area" localSheetId="2">'F1926 '!$A$1:$M$50</definedName>
    <definedName name="_xlnm.Print_Area" localSheetId="14">'F1948'!$A$2:$AI$35</definedName>
    <definedName name="_xlnm.Print_Area" localSheetId="10">'R15'!$B$2:$BC$18</definedName>
    <definedName name="_xlnm.Print_Area" localSheetId="1">RLI!$A$1:$P$56</definedName>
    <definedName name="_xlnm.Print_Area" localSheetId="9">RTRE!$B$2:$R$39</definedName>
    <definedName name="CERTIFICADO">#REF!</definedName>
    <definedName name="Codigo">#REF!</definedName>
    <definedName name="GVKey">""</definedName>
    <definedName name="INVERSION" localSheetId="3">#REF!</definedName>
    <definedName name="INVERSION" localSheetId="2">#REF!</definedName>
    <definedName name="INVERSION" localSheetId="14">#REF!</definedName>
    <definedName name="INVERSION" localSheetId="11">#REF!</definedName>
    <definedName name="INVERSION" localSheetId="1">#REF!</definedName>
    <definedName name="INVERSION">#REF!</definedName>
    <definedName name="operacion" localSheetId="3">#REF!</definedName>
    <definedName name="operacion" localSheetId="2">#REF!</definedName>
    <definedName name="operacion" localSheetId="14">#REF!</definedName>
    <definedName name="operacion" localSheetId="1">#REF!</definedName>
    <definedName name="operacion">#REF!</definedName>
    <definedName name="OPERACION1" localSheetId="3">#REF!</definedName>
    <definedName name="OPERACION1" localSheetId="2">#REF!</definedName>
    <definedName name="OPERACION1" localSheetId="14">#REF!</definedName>
    <definedName name="OPERACION1" localSheetId="1">#REF!</definedName>
    <definedName name="OPERACION1">#REF!</definedName>
    <definedName name="SPSet">"current"</definedName>
    <definedName name="SPWS_WBID">""</definedName>
    <definedName name="_xlnm.Print_Titles" localSheetId="10">'R15'!$B:$F</definedName>
    <definedName name="_xlnm.Print_Titles" localSheetId="11">'R16'!$B:$G</definedName>
    <definedName name="v" localSheetId="3">'[1]Registrar F.22 AT.2013'!$A$2:$B$182</definedName>
    <definedName name="v" localSheetId="2">'[1]Registrar F.22 AT.2013'!$A$2:$B$182</definedName>
    <definedName name="v" localSheetId="14">'[1]Registrar F.22 AT.2013'!$A$2:$B$182</definedName>
    <definedName name="v" localSheetId="11">'[2]Registrar '!$A$2:$B$182</definedName>
    <definedName name="v" localSheetId="1">'[3]Registrar '!$A$2:$B$182</definedName>
    <definedName name="v">'[4]Registrar  AT.Actual'!$A$2:$B$182</definedName>
    <definedName name="x">'[4]Registrar  AT.-1'!$A:$B</definedName>
    <definedName name="z" localSheetId="1">#REF!</definedName>
    <definedName name="z">#REF!</definedName>
  </definedNames>
  <calcPr calcId="181029"/>
</workbook>
</file>

<file path=xl/calcChain.xml><?xml version="1.0" encoding="utf-8"?>
<calcChain xmlns="http://schemas.openxmlformats.org/spreadsheetml/2006/main">
  <c r="D44" i="16" l="1"/>
  <c r="F44" i="16"/>
  <c r="E10" i="9" l="1"/>
  <c r="D30" i="16"/>
  <c r="D29" i="16"/>
  <c r="D28" i="16"/>
  <c r="D27" i="16"/>
  <c r="D26" i="16"/>
  <c r="D25" i="16"/>
  <c r="D24" i="16"/>
  <c r="D23" i="16"/>
  <c r="D22" i="16"/>
  <c r="D21" i="16"/>
  <c r="D20" i="16"/>
  <c r="D19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G18" i="16"/>
  <c r="H18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C25" i="16"/>
  <c r="C24" i="16"/>
  <c r="C23" i="16"/>
  <c r="C21" i="16"/>
  <c r="C19" i="16"/>
  <c r="P25" i="12"/>
  <c r="N25" i="12"/>
  <c r="L6" i="12"/>
  <c r="C25" i="12"/>
  <c r="C30" i="16" s="1"/>
  <c r="C16" i="12"/>
  <c r="C19" i="12"/>
  <c r="C28" i="16" s="1"/>
  <c r="C18" i="12"/>
  <c r="C27" i="16" s="1"/>
  <c r="C17" i="12"/>
  <c r="C26" i="16" s="1"/>
  <c r="C8" i="12"/>
  <c r="C10" i="12" s="1"/>
  <c r="C9" i="12"/>
  <c r="C22" i="16" s="1"/>
  <c r="C6" i="12"/>
  <c r="C7" i="12" s="1"/>
  <c r="C20" i="16" s="1"/>
  <c r="C21" i="12"/>
  <c r="C29" i="16" s="1"/>
  <c r="C12" i="12"/>
  <c r="C4" i="12"/>
  <c r="L21" i="5"/>
  <c r="R21" i="5" s="1"/>
  <c r="P9" i="12"/>
  <c r="N9" i="12"/>
  <c r="P8" i="12"/>
  <c r="P18" i="12" s="1"/>
  <c r="N8" i="12"/>
  <c r="N18" i="12" s="1"/>
  <c r="N7" i="12"/>
  <c r="P7" i="12"/>
  <c r="P6" i="12"/>
  <c r="N6" i="12"/>
  <c r="C384" i="17"/>
  <c r="B384" i="17"/>
  <c r="C319" i="17"/>
  <c r="B319" i="17"/>
  <c r="C250" i="17"/>
  <c r="B250" i="17"/>
  <c r="C193" i="17"/>
  <c r="B193" i="17"/>
  <c r="C136" i="17"/>
  <c r="B136" i="17"/>
  <c r="C88" i="17"/>
  <c r="C82" i="17"/>
  <c r="B82" i="17"/>
  <c r="C32" i="2"/>
  <c r="F8" i="10"/>
  <c r="E44" i="16" l="1"/>
  <c r="B44" i="16"/>
  <c r="H44" i="16" s="1"/>
  <c r="H45" i="16" s="1"/>
  <c r="N32" i="1"/>
  <c r="L17" i="12"/>
  <c r="L37" i="5" s="1"/>
  <c r="N35" i="1"/>
  <c r="L4" i="12" l="1"/>
  <c r="L16" i="12"/>
  <c r="D19" i="12"/>
  <c r="D18" i="12"/>
  <c r="K21" i="12"/>
  <c r="J10" i="12"/>
  <c r="L10" i="12" s="1"/>
  <c r="J9" i="12"/>
  <c r="L9" i="12" s="1"/>
  <c r="J8" i="12"/>
  <c r="L8" i="12" s="1"/>
  <c r="J7" i="12"/>
  <c r="L7" i="12" s="1"/>
  <c r="L39" i="12" s="1"/>
  <c r="J6" i="12"/>
  <c r="L30" i="5" l="1"/>
  <c r="L40" i="12"/>
  <c r="L38" i="12"/>
  <c r="L46" i="5"/>
  <c r="F11" i="10"/>
  <c r="F32" i="2"/>
  <c r="O32" i="2" s="1"/>
  <c r="AB16" i="11" s="1"/>
  <c r="F12" i="10"/>
  <c r="F31" i="2"/>
  <c r="O31" i="2" s="1"/>
  <c r="L25" i="5"/>
  <c r="J17" i="7" s="1"/>
  <c r="F10" i="10"/>
  <c r="L19" i="12"/>
  <c r="L33" i="12" s="1"/>
  <c r="L18" i="12"/>
  <c r="L43" i="5" l="1"/>
  <c r="J48" i="2"/>
  <c r="L30" i="12"/>
  <c r="L42" i="5"/>
  <c r="N11" i="1" l="1"/>
  <c r="M11" i="1"/>
  <c r="L49" i="1"/>
  <c r="J12" i="12" s="1"/>
  <c r="N48" i="1"/>
  <c r="F25" i="2" s="1"/>
  <c r="N47" i="1"/>
  <c r="F21" i="2" s="1"/>
  <c r="N28" i="1" l="1"/>
  <c r="J21" i="12" s="1"/>
  <c r="L21" i="12" s="1"/>
  <c r="L22" i="12" s="1"/>
  <c r="F6" i="4"/>
  <c r="N49" i="1"/>
  <c r="K12" i="12" s="1"/>
  <c r="L12" i="12" l="1"/>
  <c r="L13" i="12" s="1"/>
  <c r="L23" i="12" s="1"/>
  <c r="L36" i="12" s="1"/>
  <c r="L37" i="12"/>
  <c r="L23" i="5"/>
  <c r="F13" i="4"/>
  <c r="L24" i="5" l="1"/>
  <c r="E5" i="10"/>
  <c r="H6" i="7"/>
  <c r="R23" i="5"/>
  <c r="AD44" i="9"/>
  <c r="AC44" i="9"/>
  <c r="AB44" i="9"/>
  <c r="AA44" i="9"/>
  <c r="Z44" i="9"/>
  <c r="X44" i="9"/>
  <c r="W44" i="9"/>
  <c r="V44" i="9"/>
  <c r="U44" i="9"/>
  <c r="S44" i="9"/>
  <c r="O44" i="9"/>
  <c r="L44" i="9"/>
  <c r="K44" i="9"/>
  <c r="I44" i="9"/>
  <c r="H44" i="9"/>
  <c r="B44" i="9"/>
  <c r="R44" i="9"/>
  <c r="AF16" i="8"/>
  <c r="P27" i="7"/>
  <c r="P25" i="7"/>
  <c r="P24" i="7"/>
  <c r="P23" i="7"/>
  <c r="P21" i="7"/>
  <c r="P20" i="7"/>
  <c r="P19" i="7"/>
  <c r="P18" i="7"/>
  <c r="P15" i="7"/>
  <c r="P13" i="7"/>
  <c r="P12" i="7"/>
  <c r="P11" i="7"/>
  <c r="P10" i="7"/>
  <c r="P8" i="7"/>
  <c r="P7" i="7"/>
  <c r="P5" i="7"/>
  <c r="P12" i="6"/>
  <c r="P11" i="6"/>
  <c r="P6" i="6"/>
  <c r="P5" i="6"/>
  <c r="R57" i="5"/>
  <c r="R56" i="5"/>
  <c r="R53" i="5"/>
  <c r="R50" i="5"/>
  <c r="R49" i="5"/>
  <c r="R48" i="5"/>
  <c r="R47" i="5"/>
  <c r="J14" i="7"/>
  <c r="P14" i="7" s="1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4" i="5"/>
  <c r="L22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F5" i="4"/>
  <c r="L51" i="5" l="1"/>
  <c r="L41" i="12"/>
  <c r="L42" i="12" s="1"/>
  <c r="F9" i="10"/>
  <c r="J16" i="7"/>
  <c r="P16" i="7" s="1"/>
  <c r="J7" i="6"/>
  <c r="P7" i="6" s="1"/>
  <c r="R46" i="5"/>
  <c r="R22" i="5"/>
  <c r="L25" i="12" l="1"/>
  <c r="F7" i="10"/>
  <c r="O13" i="3"/>
  <c r="C31" i="2"/>
  <c r="C25" i="2"/>
  <c r="C21" i="2"/>
  <c r="F11" i="2"/>
  <c r="Q10" i="2"/>
  <c r="P10" i="2"/>
  <c r="O10" i="2"/>
  <c r="N10" i="2"/>
  <c r="M10" i="2"/>
  <c r="L10" i="2"/>
  <c r="K10" i="2"/>
  <c r="J10" i="2"/>
  <c r="I10" i="2"/>
  <c r="L52" i="5" l="1"/>
  <c r="L27" i="12"/>
  <c r="L11" i="2"/>
  <c r="L12" i="2" s="1"/>
  <c r="L19" i="2" s="1"/>
  <c r="I11" i="2"/>
  <c r="I12" i="2" s="1"/>
  <c r="I19" i="2" s="1"/>
  <c r="P11" i="2"/>
  <c r="P12" i="2" s="1"/>
  <c r="M11" i="2"/>
  <c r="M12" i="2" s="1"/>
  <c r="J11" i="2"/>
  <c r="J12" i="2" s="1"/>
  <c r="N11" i="2"/>
  <c r="N12" i="2" s="1"/>
  <c r="Q11" i="2"/>
  <c r="Q12" i="2" s="1"/>
  <c r="Q19" i="2" s="1"/>
  <c r="K11" i="2"/>
  <c r="K12" i="2" s="1"/>
  <c r="K19" i="2" s="1"/>
  <c r="O11" i="2"/>
  <c r="O12" i="2" s="1"/>
  <c r="K25" i="2" l="1"/>
  <c r="K21" i="2"/>
  <c r="L28" i="12"/>
  <c r="O16" i="2" s="1"/>
  <c r="L31" i="12"/>
  <c r="G14" i="3"/>
  <c r="P5" i="11"/>
  <c r="N19" i="2"/>
  <c r="N22" i="2" s="1"/>
  <c r="H22" i="2" s="1"/>
  <c r="AT5" i="11"/>
  <c r="P19" i="2"/>
  <c r="T5" i="8"/>
  <c r="J19" i="2"/>
  <c r="J21" i="2" s="1"/>
  <c r="AR5" i="8"/>
  <c r="M19" i="2"/>
  <c r="J44" i="2"/>
  <c r="AB5" i="11"/>
  <c r="Z5" i="8"/>
  <c r="AX5" i="8"/>
  <c r="N5" i="8"/>
  <c r="AL5" i="8"/>
  <c r="K44" i="2"/>
  <c r="I44" i="2"/>
  <c r="F14" i="4"/>
  <c r="H23" i="2" l="1"/>
  <c r="O23" i="2" s="1"/>
  <c r="G13" i="3"/>
  <c r="J25" i="9" s="1"/>
  <c r="G44" i="9" s="1"/>
  <c r="G7" i="3"/>
  <c r="H21" i="3"/>
  <c r="S25" i="9" s="1"/>
  <c r="P14" i="11"/>
  <c r="P17" i="11" s="1"/>
  <c r="Q27" i="2"/>
  <c r="I33" i="2"/>
  <c r="N14" i="8"/>
  <c r="N16" i="8" s="1"/>
  <c r="M44" i="9"/>
  <c r="AL16" i="8"/>
  <c r="J33" i="2"/>
  <c r="T14" i="8"/>
  <c r="T16" i="8" s="1"/>
  <c r="L44" i="2"/>
  <c r="I47" i="2"/>
  <c r="I49" i="2" s="1"/>
  <c r="J9" i="6"/>
  <c r="N33" i="2"/>
  <c r="L33" i="2"/>
  <c r="H27" i="2" l="1"/>
  <c r="Q33" i="2"/>
  <c r="O9" i="3"/>
  <c r="G26" i="9" s="1"/>
  <c r="D44" i="9" s="1"/>
  <c r="AX14" i="8"/>
  <c r="AX16" i="8" s="1"/>
  <c r="N44" i="9"/>
  <c r="AR16" i="8"/>
  <c r="P9" i="6"/>
  <c r="M33" i="2"/>
  <c r="G8" i="3" l="1"/>
  <c r="H22" i="3"/>
  <c r="F15" i="4"/>
  <c r="O17" i="2"/>
  <c r="J46" i="2" l="1"/>
  <c r="L46" i="2" s="1"/>
  <c r="AB11" i="11"/>
  <c r="J10" i="6"/>
  <c r="P10" i="6" l="1"/>
  <c r="Z14" i="8" l="1"/>
  <c r="Z16" i="8" s="1"/>
  <c r="F4" i="4"/>
  <c r="F7" i="4" s="1"/>
  <c r="H10" i="2" s="1"/>
  <c r="F4" i="10"/>
  <c r="F5" i="10" s="1"/>
  <c r="O14" i="3"/>
  <c r="K33" i="2"/>
  <c r="M19" i="1"/>
  <c r="P7" i="2" s="1"/>
  <c r="P27" i="2" s="1"/>
  <c r="H6" i="3" l="1"/>
  <c r="P12" i="3"/>
  <c r="M26" i="9"/>
  <c r="J4" i="7"/>
  <c r="H12" i="3"/>
  <c r="M25" i="9"/>
  <c r="K41" i="2"/>
  <c r="H11" i="2"/>
  <c r="G11" i="2" s="1"/>
  <c r="G10" i="2"/>
  <c r="G21" i="2"/>
  <c r="F25" i="9" l="1"/>
  <c r="H18" i="3"/>
  <c r="G12" i="2"/>
  <c r="J44" i="9"/>
  <c r="P33" i="2"/>
  <c r="AT14" i="11"/>
  <c r="AT17" i="11" s="1"/>
  <c r="J6" i="7"/>
  <c r="P6" i="7" s="1"/>
  <c r="P4" i="7"/>
  <c r="P22" i="3"/>
  <c r="AB26" i="9" s="1"/>
  <c r="Y44" i="9" s="1"/>
  <c r="K47" i="2"/>
  <c r="K49" i="2" s="1"/>
  <c r="H12" i="2"/>
  <c r="H14" i="2" l="1"/>
  <c r="H5" i="8"/>
  <c r="H23" i="3"/>
  <c r="W25" i="9"/>
  <c r="G14" i="2" l="1"/>
  <c r="H10" i="8"/>
  <c r="F44" i="9" l="1"/>
  <c r="R25" i="5" l="1"/>
  <c r="L48" i="2"/>
  <c r="R52" i="5"/>
  <c r="J22" i="7"/>
  <c r="P22" i="7" s="1"/>
  <c r="P17" i="7"/>
  <c r="L54" i="5" l="1"/>
  <c r="F6" i="10" s="1"/>
  <c r="J9" i="7" l="1"/>
  <c r="P9" i="7" s="1"/>
  <c r="F13" i="10"/>
  <c r="F12" i="4" s="1"/>
  <c r="J4" i="6" s="1"/>
  <c r="J45" i="2"/>
  <c r="AB10" i="11"/>
  <c r="O19" i="2"/>
  <c r="J47" i="2" s="1"/>
  <c r="J26" i="7" l="1"/>
  <c r="P26" i="7" s="1"/>
  <c r="F16" i="4"/>
  <c r="H15" i="2" s="1"/>
  <c r="G15" i="2" s="1"/>
  <c r="G19" i="2" s="1"/>
  <c r="AB14" i="11"/>
  <c r="AB18" i="11" s="1"/>
  <c r="L47" i="2"/>
  <c r="O26" i="2"/>
  <c r="H26" i="2" s="1"/>
  <c r="H28" i="2" s="1"/>
  <c r="J8" i="6"/>
  <c r="P4" i="6"/>
  <c r="J49" i="2"/>
  <c r="L45" i="2"/>
  <c r="H11" i="8" l="1"/>
  <c r="J28" i="7"/>
  <c r="H19" i="2"/>
  <c r="L49" i="2"/>
  <c r="AB17" i="11"/>
  <c r="P21" i="3"/>
  <c r="J13" i="6"/>
  <c r="P13" i="6" s="1"/>
  <c r="P8" i="6"/>
  <c r="O33" i="2"/>
  <c r="W26" i="9" l="1"/>
  <c r="T44" i="9" s="1"/>
  <c r="O8" i="3"/>
  <c r="G25" i="2"/>
  <c r="G33" i="2" s="1"/>
  <c r="H14" i="8" l="1"/>
  <c r="H16" i="8" s="1"/>
  <c r="F26" i="9"/>
  <c r="C44" i="9" s="1"/>
  <c r="O10" i="3"/>
  <c r="G7" i="14" s="1"/>
  <c r="G13" i="14" s="1"/>
  <c r="H33" i="2"/>
  <c r="G14" i="14" l="1"/>
  <c r="P23" i="3" s="1"/>
  <c r="T26" i="9" s="1"/>
  <c r="Q44" i="9" s="1"/>
  <c r="H26" i="9"/>
  <c r="E44" i="9" s="1"/>
  <c r="P6" i="3"/>
  <c r="P18" i="3" s="1"/>
  <c r="G15" i="14" l="1"/>
  <c r="P44" i="9"/>
  <c r="P24" i="3"/>
</calcChain>
</file>

<file path=xl/sharedStrings.xml><?xml version="1.0" encoding="utf-8"?>
<sst xmlns="http://schemas.openxmlformats.org/spreadsheetml/2006/main" count="1681" uniqueCount="1319">
  <si>
    <t>I.</t>
  </si>
  <si>
    <t>II.</t>
  </si>
  <si>
    <t>Total capital aportado………………………………………………………………………………………………………………………………………………………………………………………………..</t>
  </si>
  <si>
    <t>III.</t>
  </si>
  <si>
    <t>IV.</t>
  </si>
  <si>
    <t>El registro tributario de renta empresarial al 31.12.2019 acusa los siguientes saldos:</t>
  </si>
  <si>
    <t>RAI</t>
  </si>
  <si>
    <t>DDAN</t>
  </si>
  <si>
    <t>REX</t>
  </si>
  <si>
    <t>SAC</t>
  </si>
  <si>
    <t>RAP</t>
  </si>
  <si>
    <t>ISFUT
Ley N° 20.780
Ley N° 20.899</t>
  </si>
  <si>
    <t>Ingresos
no renta</t>
  </si>
  <si>
    <t>Acumulado a contar del 01.01.2017</t>
  </si>
  <si>
    <t>STUT</t>
  </si>
  <si>
    <t>Factor</t>
  </si>
  <si>
    <t>Detalle</t>
  </si>
  <si>
    <t>Remanente</t>
  </si>
  <si>
    <t>V.</t>
  </si>
  <si>
    <t>Resultado según balance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</t>
  </si>
  <si>
    <t>VI.</t>
  </si>
  <si>
    <t>La empresa al 31.12.2020 informa el monto de su capital propio tributario, determinado de acuerdo al N° 10 del artículo 2° de la LIR.</t>
  </si>
  <si>
    <t>Capital propio tributario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</t>
  </si>
  <si>
    <t>VII.</t>
  </si>
  <si>
    <t>Marzo - diciembre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</t>
  </si>
  <si>
    <t>Abril - diciembre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</t>
  </si>
  <si>
    <t>ANTECEDENTES</t>
  </si>
  <si>
    <t>DESARROLLO</t>
  </si>
  <si>
    <t>Registro tributario de rentas empresariales al 31.12.2020</t>
  </si>
  <si>
    <t>Remanente anterior…………………………………………………</t>
  </si>
  <si>
    <t>Reajuste anual</t>
  </si>
  <si>
    <t>Anual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</t>
  </si>
  <si>
    <t>Capital propio tributario determinado al 31.12.2019, de acuerdo al N° 1 del artículo 41 de la LIR, según su texto vigente a dicha fecha……………………………………………………………………………………</t>
  </si>
  <si>
    <t>Remanente reajustado…………………………………………………………………</t>
  </si>
  <si>
    <t>Control</t>
  </si>
  <si>
    <t>Reverso rentas afectas ejercicio anterior……………………………………….</t>
  </si>
  <si>
    <t>(=) Rentas afectas del ejercicio………………………………………………………………………………………………………………………………………..</t>
  </si>
  <si>
    <t>Crédito por IDPC sobre RLI………………………………………………………………</t>
  </si>
  <si>
    <t>Subtotal antes de imputaciones……………………………………………….</t>
  </si>
  <si>
    <r>
      <rPr>
        <u/>
        <sz val="10"/>
        <rFont val="Calibri"/>
        <family val="2"/>
        <scheme val="minor"/>
      </rPr>
      <t>Menos</t>
    </r>
    <r>
      <rPr>
        <sz val="10"/>
        <rFont val="Calibri"/>
        <family val="2"/>
        <scheme val="minor"/>
      </rPr>
      <t>:</t>
    </r>
  </si>
  <si>
    <t>Acumulado hasta el 31.12.2016</t>
  </si>
  <si>
    <t>Remanentes ejercicio siguiente……………………………………………….</t>
  </si>
  <si>
    <t>Renta
exentas</t>
  </si>
  <si>
    <t>Al 31.12.2019</t>
  </si>
  <si>
    <t>Al 31.12.2020</t>
  </si>
  <si>
    <r>
      <rPr>
        <u/>
        <sz val="10"/>
        <rFont val="Calibri"/>
        <family val="2"/>
        <scheme val="minor"/>
      </rPr>
      <t>Ajuste al SAC</t>
    </r>
    <r>
      <rPr>
        <sz val="10"/>
        <rFont val="Calibri"/>
        <family val="2"/>
        <scheme val="minor"/>
      </rPr>
      <t>:</t>
    </r>
  </si>
  <si>
    <t>Con
devolución</t>
  </si>
  <si>
    <t>Acumulado hasta el
31.12.2016</t>
  </si>
  <si>
    <t>Sin
devolución</t>
  </si>
  <si>
    <t xml:space="preserve"> - La imputación de retiros es cronológica.</t>
  </si>
  <si>
    <r>
      <rPr>
        <u/>
        <sz val="10"/>
        <rFont val="Calibri"/>
        <family val="2"/>
        <scheme val="minor"/>
      </rPr>
      <t>Notas</t>
    </r>
    <r>
      <rPr>
        <sz val="10"/>
        <rFont val="Calibri"/>
        <family val="2"/>
        <scheme val="minor"/>
      </rPr>
      <t>:</t>
    </r>
  </si>
  <si>
    <t>Crédito por IDPC sobre dividendo percibido……………………………</t>
  </si>
  <si>
    <t>VIII.</t>
  </si>
  <si>
    <t>Crédito por IDPC</t>
  </si>
  <si>
    <t>No sujeto a
Restitución</t>
  </si>
  <si>
    <t>Sujeto a
Restitución</t>
  </si>
  <si>
    <t>Retiros afectos socio N° 1………………………………………………………………………………………………………….</t>
  </si>
  <si>
    <t>Retiros calificados como rentas con tributación cumplida……………………………………………</t>
  </si>
  <si>
    <t>Crédito por IDPC no sujeto a restitución con devolución……………………………………………………………………….</t>
  </si>
  <si>
    <t>Crédito por IDPC sujeto a restitución con devolución…………………………………………………………..</t>
  </si>
  <si>
    <t>Retiros exentos………………………………………………………………………………………………………………….……………………………………………</t>
  </si>
  <si>
    <t>Retiros afectos socio N° 2………………………………………………………………………………………………………………….</t>
  </si>
  <si>
    <t>Retiros calificados como rentas con tributación cumplida…………………………………………………………….</t>
  </si>
  <si>
    <t>Retiros INR……………………………………………………………………………………………………………….…………………………………………….</t>
  </si>
  <si>
    <t>Crédito por IDPC sujeto a restitución con devolución…………………………………………………………………………..</t>
  </si>
  <si>
    <t>Crédito por IDPC con devolución tasa TEF…………………………………………………………………………………………………….</t>
  </si>
  <si>
    <t xml:space="preserve"> - Los retiros imputados al ISFUT de las leyes N° 20.780 y N° 20.899 se realizan en proporción a la participación social. (artículo trigésimo noveno transitorio de la Ley N° 21.210)</t>
  </si>
  <si>
    <r>
      <t xml:space="preserve">De acuerdo a los registros contables y documentación de respaldo, los propietarios de la empresa aportaron el capital conforme al siguiente detalle, cuyos montos se presentan </t>
    </r>
    <r>
      <rPr>
        <b/>
        <u/>
        <sz val="10"/>
        <rFont val="Calibri"/>
        <family val="2"/>
        <scheme val="minor"/>
      </rPr>
      <t>actualizados</t>
    </r>
    <r>
      <rPr>
        <b/>
        <sz val="10"/>
        <rFont val="Calibri"/>
        <family val="2"/>
        <scheme val="minor"/>
      </rPr>
      <t xml:space="preserve"> de acuerdo a la variación del IPC entre el mes anterior a aquel en que se efectúa el aporte y el mes anterior al del término del año comercial:</t>
    </r>
  </si>
  <si>
    <t>De acuerdo al artículo noveno transitorio de la Ley N° 21.210, la empresa quedó sujeta al régimen de la letra A) del artículo 14 de la LIR, a contar del 01.01.2020.</t>
  </si>
  <si>
    <t>Situación tributaria de los retiros y créditos del ejercicio:</t>
  </si>
  <si>
    <t>a) Rentas</t>
  </si>
  <si>
    <t>b) Créditos</t>
  </si>
  <si>
    <t xml:space="preserve"> - Retiros afectos sin crédito…...............................................................................................................</t>
  </si>
  <si>
    <t xml:space="preserve"> - Imputados al RAP…............................................................................................</t>
  </si>
  <si>
    <t xml:space="preserve"> - Imputados al ISFUT…...................................................................................................</t>
  </si>
  <si>
    <t>Total créditos por IDPC socio N° 1 reajustados…..........................................................................................</t>
  </si>
  <si>
    <t>Total retiros socio N° 1 reajustados….........................................................................................................</t>
  </si>
  <si>
    <t>Total retiros socio N° 2 reajustados….........................................................................................................</t>
  </si>
  <si>
    <t>Total créditos por IDPC socio N° 2 reajustados…..........................................................................................</t>
  </si>
  <si>
    <t>Determinación registro RAI al 01.01.2020</t>
  </si>
  <si>
    <t>Monto $</t>
  </si>
  <si>
    <t>(+) Capital propio tributario al 31.12.2019 ..…………………………………………………………………...........................................................................................</t>
  </si>
  <si>
    <t>(-) Saldo registro REX positivo al 31-12-2019 …………………………………..........................................................................................................</t>
  </si>
  <si>
    <t>(=) Rentas afectas del ejercicio al 01.01.2020 …………………………………………………………………………………………………………………………………..</t>
  </si>
  <si>
    <r>
      <t>Determinación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RAI al 31.12.2020</t>
    </r>
  </si>
  <si>
    <t>(=) Rentas afectas del ejercicio  ……………………………………………………………………………………………………………………………………..</t>
  </si>
  <si>
    <r>
      <t xml:space="preserve">(- ) Capital social aportado reajustado </t>
    </r>
    <r>
      <rPr>
        <b/>
        <sz val="12"/>
        <color theme="1"/>
        <rFont val="Calibri"/>
        <family val="2"/>
        <scheme val="minor"/>
      </rPr>
      <t>al 31.12.2020</t>
    </r>
    <r>
      <rPr>
        <sz val="12"/>
        <color theme="1"/>
        <rFont val="Calibri"/>
        <family val="2"/>
        <scheme val="minor"/>
      </rPr>
      <t xml:space="preserve"> ……………………………………………………………………………………………………………………………………………….</t>
    </r>
  </si>
  <si>
    <t>RECUADRO N° 12: BASE IMPONIBLE DE PRIMERA CATEGORIA 
RÉGIMEN DEL ARTÍCULO 14 LETRA A) LIR</t>
  </si>
  <si>
    <t>RESULTADO FINANCIERO</t>
  </si>
  <si>
    <t>Ingresos del giro percibidos o devengados</t>
  </si>
  <si>
    <t>+</t>
  </si>
  <si>
    <t>Rentas de fuente extranjera</t>
  </si>
  <si>
    <t>Intereses percibidos o devengados</t>
  </si>
  <si>
    <t>Otros ingresos percibidos o devengados</t>
  </si>
  <si>
    <t>Costo directo de los bienes y servicios</t>
  </si>
  <si>
    <t>-</t>
  </si>
  <si>
    <t>Remuneraciones</t>
  </si>
  <si>
    <t>Arriendos</t>
  </si>
  <si>
    <t>Depreciación financiera del ejercicio</t>
  </si>
  <si>
    <t>Intereses pagados o adeudados</t>
  </si>
  <si>
    <t>Gastos por donaciones</t>
  </si>
  <si>
    <t>Otros gastos financieros</t>
  </si>
  <si>
    <t>Gastos por exigencias medio ambientales</t>
  </si>
  <si>
    <t>Gasto por indemnización o compensación a clientes o usuarios</t>
  </si>
  <si>
    <t>Costos y gastos necesarios para producir las rentas de fuente extranjera</t>
  </si>
  <si>
    <t>Gastos por impuesto renta e impuesto diferido</t>
  </si>
  <si>
    <t>Otros gastos deducidos de los ingresos brutos</t>
  </si>
  <si>
    <t xml:space="preserve">Resultado financiero </t>
  </si>
  <si>
    <t>=</t>
  </si>
  <si>
    <t>AJUSTES AL RESULTADO FINANCIERO</t>
  </si>
  <si>
    <t>Corrección monetaria saldo deudor (art. 32 N° 1 LIR)</t>
  </si>
  <si>
    <t>Corrección monetaria saldo acreedor (art. 32 N° 2 LIR)</t>
  </si>
  <si>
    <t>Partidas del inciso primero no afectas al IU de tasa 40% y del inciso segundo, del art. 21 LIR, reajustados</t>
  </si>
  <si>
    <t>Estimación y/o castigos de deudas incobrables, según criterios financieros</t>
  </si>
  <si>
    <t>Rentas tributables no reconocidas financieramente</t>
  </si>
  <si>
    <t>Gastos agregados por donaciones</t>
  </si>
  <si>
    <t>Gastos que se deben agregar a la RLI según el art. 33 N° 1 LIR</t>
  </si>
  <si>
    <t>Ingreso diferido por cambio de régimen</t>
  </si>
  <si>
    <t xml:space="preserve">Intereses devengados por inversiones en bonos del art. 104 LIR </t>
  </si>
  <si>
    <t>Ingresos devengados por cambio de régimen</t>
  </si>
  <si>
    <t xml:space="preserve">Gastos adeudados por cambio de régimen </t>
  </si>
  <si>
    <t xml:space="preserve">Castigo de deudas incobrables, según art. 31 inc. 4° N° 4 LIR </t>
  </si>
  <si>
    <t>Amortización de intangibles, art. 22° transitorio bis, inc. 4°, 5° y 6° ley 21.210</t>
  </si>
  <si>
    <t>Depreciación tributaria del ejercicio</t>
  </si>
  <si>
    <t>Gasto goodwill tributario del ejercicio</t>
  </si>
  <si>
    <t>Impuesto específico a la actividad minera</t>
  </si>
  <si>
    <t xml:space="preserve">Gastos rechazados afectos a la tributación del art. 21 inc. 1°  LIR </t>
  </si>
  <si>
    <t xml:space="preserve">Gastos rechazados afectos a la tributación del art. 21 inc. 3° LIR </t>
  </si>
  <si>
    <t>Otras partidas</t>
  </si>
  <si>
    <t>Rentas exentas IDPC (art. 33 N°2 LIR )</t>
  </si>
  <si>
    <t>Dividendos y/o utilidades sociales percibidos o devengados (art. 33 N° 2 LIR)</t>
  </si>
  <si>
    <t>Dividendos y/o utilidades sociales percibidas o devengadas (art. 33 N° 2 LIR), ingresos no renta</t>
  </si>
  <si>
    <t>Gastos aceptados por donaciones</t>
  </si>
  <si>
    <t>Ingresos no renta, generados (art. 17 LIR)</t>
  </si>
  <si>
    <t>Pérdidas de ejercicios anteriores (art. 31 N° 3 LIR)</t>
  </si>
  <si>
    <t xml:space="preserve">Incentivo al ahorro según art. 14 letra E) LIR </t>
  </si>
  <si>
    <t>Base del IDPC voluntario según  art. 14 letra A) N°  6 LIR y art. 42 transitorio Ley 21.210</t>
  </si>
  <si>
    <t>IMPUTACIONES A LA PÉRDIDA TRIBUTARIA DEL EJERCICIO</t>
  </si>
  <si>
    <t xml:space="preserve">Pérdida tributaria del ejercicio al 31 de diciembre </t>
  </si>
  <si>
    <t>Capital propio tributario positivo</t>
  </si>
  <si>
    <t>Capital propio tributario negativo</t>
  </si>
  <si>
    <t>Subtotal</t>
  </si>
  <si>
    <t>Capital aportado debidamente reajustado (incluye aumentos y disminuciones efectivas)</t>
  </si>
  <si>
    <t>Saldo FUR  (cuando no haya sido considerado dentro del valor del capital aportado a la empresa)</t>
  </si>
  <si>
    <t>Sobreprecio obtenido en la colocación de acciones de propia emisión, debidamente reajustado</t>
  </si>
  <si>
    <t>Rentas afectas a IGC o IA (RAI) del ejercicio</t>
  </si>
  <si>
    <t>RECUADRO Nº 14:  RAZONABILIDAD CAPITAL PROPIO TRIBUTARIO</t>
  </si>
  <si>
    <t>Corrección monetaria capital propio tributario inicial</t>
  </si>
  <si>
    <t>Aumentos (efectivos) de capital del ejercicio, actualizados</t>
  </si>
  <si>
    <t>Disminuciones (efectivas) de capital del ejercicio, actualizadas</t>
  </si>
  <si>
    <t>Renta líquida imponible afecta a IDPC del ejercicio</t>
  </si>
  <si>
    <t>Pérdida por rentas exentas e ingresos no renta del ejercicio</t>
  </si>
  <si>
    <t>Retiros o dividendos percibidos en el ejercicio por participaciones en otras empresas</t>
  </si>
  <si>
    <t>Utilidades percibidas afectas a impuestos finales imputadas a la pérdida tributaria del ejercicio</t>
  </si>
  <si>
    <t>Aumentos del ejercicio (por reorganizaciones)</t>
  </si>
  <si>
    <t>Disminuciones del ejercicio (por reorganizaciones)</t>
  </si>
  <si>
    <t>Crédito total disponible imputable contra impuestos finales (IPE), del ejercicio</t>
  </si>
  <si>
    <t>Incentivo al ahorro según art. 14 letra E) LIR</t>
  </si>
  <si>
    <t>Base del IDPC voluntario según  art. 14 letra A) N°  6 LIR</t>
  </si>
  <si>
    <t>Otras partidas a agregar</t>
  </si>
  <si>
    <t>Otras partidas a deducir</t>
  </si>
  <si>
    <t>RENTAS CON TRIBUTACIÓN CUMPLIDA</t>
  </si>
  <si>
    <t>RENTAS EXENTAS</t>
  </si>
  <si>
    <t>INR</t>
  </si>
  <si>
    <t>ISFUT</t>
  </si>
  <si>
    <t>OTRAS</t>
  </si>
  <si>
    <t>Aumentos del ejercicio (propios)</t>
  </si>
  <si>
    <t>Otros aumentos del ejercicio</t>
  </si>
  <si>
    <t>Otras disminuciones del ejercicio</t>
  </si>
  <si>
    <t>Remanente ejercicio siguiente (saldo positivo)</t>
  </si>
  <si>
    <t>Remanente ejercicio siguiente (saldo negativo)</t>
  </si>
  <si>
    <t>Declaración Jurada anual sobre retiros, remesas y/o dividendos distribuidos,  o cantidades distribuidas a cualquier título  y créditos correspondientes, efectuados por contribuyentes sujetos al régimen de la letra A) y al número 3 de la letra D) del artículo 14 de la LIR,  y sobre saldo de retiros en exceso pendientes de imputación.</t>
  </si>
  <si>
    <t>F 1948</t>
  </si>
  <si>
    <t>Sección A: IDENTIFICACIÓN DEL DECLARANTE</t>
  </si>
  <si>
    <t>FOLIO</t>
  </si>
  <si>
    <t>ROL ÚNICO TRIBUTARIO</t>
  </si>
  <si>
    <t>NOMBRE O RAZÓN SOCIAL</t>
  </si>
  <si>
    <t xml:space="preserve">DOMICILIO </t>
  </si>
  <si>
    <t>COMUNA</t>
  </si>
  <si>
    <t xml:space="preserve">CORREO ELECTRÓNICO </t>
  </si>
  <si>
    <t>TELÉFONO</t>
  </si>
  <si>
    <t xml:space="preserve">Sección B: </t>
  </si>
  <si>
    <t>ANTECEDENTES DE LOS INFORMADOS (Receptor de los retiros, remesas o dividendos. Persona natural o jurídica)</t>
  </si>
  <si>
    <t>Fecha del retiro, remesa y/o dividendo distribuido</t>
  </si>
  <si>
    <t>RUT del Pleno Propietario  o Usufructuario  receptor del retiro, remesa y/o dividendo distribuido</t>
  </si>
  <si>
    <t>Usufructuario o Nudo Propietario de la acción o derecho social</t>
  </si>
  <si>
    <t>Cantidad de acciones al 31/12</t>
  </si>
  <si>
    <t>MONTOS DE RETIROS, REMESAS O DIVIDENDOS REAJUSTADOS ($)</t>
  </si>
  <si>
    <t>CRÉDITOS PARA IMPUESTO GLOBAL COMPLEMENTARIO O ADICIONAL</t>
  </si>
  <si>
    <t>Devolución de capital Art.17 N° 7 LIR.</t>
  </si>
  <si>
    <t>Número de Certificado</t>
  </si>
  <si>
    <t>Afectos a los Impuestos Global Complementario y/o Impuesto Adicional</t>
  </si>
  <si>
    <t>Rentas Exentas e Ingresos No Constitutivos de Renta (REX)</t>
  </si>
  <si>
    <t>Acumulados a Contar del 01.01.2017</t>
  </si>
  <si>
    <t>Acumulados Hasta el 31.12.2016</t>
  </si>
  <si>
    <t>Crédito por impuesto tasa adicional, Ex. Art. 21  LIR.</t>
  </si>
  <si>
    <t>Rentas Con Tributación Cumplida</t>
  </si>
  <si>
    <t xml:space="preserve">Rentas Exentas </t>
  </si>
  <si>
    <t>Ingresos No Constitutivos de  Renta</t>
  </si>
  <si>
    <t>Asociados a Rentas Afectas</t>
  </si>
  <si>
    <r>
      <t>Asociados a Rentas Exentas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(artículo 11, Ley 18.401)</t>
    </r>
  </si>
  <si>
    <r>
      <rPr>
        <sz val="11"/>
        <color theme="1"/>
        <rFont val="Calibri"/>
        <family val="2"/>
      </rPr>
      <t>Crédito por IPE</t>
    </r>
    <r>
      <rPr>
        <sz val="11"/>
        <color rgb="FFFF0000"/>
        <rFont val="Calibri"/>
        <family val="2"/>
      </rPr>
      <t xml:space="preserve"> </t>
    </r>
  </si>
  <si>
    <t xml:space="preserve">Crédito por IPE </t>
  </si>
  <si>
    <t>Rentas provenientes del registro RAP y Diferencia Inicial de sociedad acogida al ex Art. 14 TER A) LIR</t>
  </si>
  <si>
    <t>Otras rentas percibidas Sin Prioridad en su orden de imputación</t>
  </si>
  <si>
    <t>Exceso Distribuciones Desproporcionadas 
(N°9 Art.14 A)</t>
  </si>
  <si>
    <t>Utilidades afectadas con impuesto sustitutivo al FUT (ISFUT) Ley N°20.780</t>
  </si>
  <si>
    <t>Rentas generadas hasta el 31.12.1983 y/o utilidades afectadas con impuesto sustitutivo al FUT (ISFUT) LEY N°21.210</t>
  </si>
  <si>
    <t>Rentas Exentas de Impuesto Global Complementario (IGC) (Artículo 11, Ley 18.401), Afectas a Impuesto Adicional</t>
  </si>
  <si>
    <t>Rentas Exentas de Impuesto Global Complementario (IGC) y/o Impuesto Adicional (IA)</t>
  </si>
  <si>
    <t>No Sujetos a Restitución generados Hasta el 31.12.2019</t>
  </si>
  <si>
    <t>No Sujetos a Restitución generados a contar del 01.01.2020</t>
  </si>
  <si>
    <t>Sujetos a Restitución</t>
  </si>
  <si>
    <t>Sin derecho a devolución</t>
  </si>
  <si>
    <t>Con derecho a devolución</t>
  </si>
  <si>
    <t>GERARDO ARTURO ESCUDERO TOLEDO</t>
  </si>
  <si>
    <t>Con crédito por IDPC generados a contar del 01.01.2017</t>
  </si>
  <si>
    <t>Con crédito por IDPC acumulados  hasta el 31.12.2016</t>
  </si>
  <si>
    <t>Con  derecho a crédito por pago de IDPC voluntario</t>
  </si>
  <si>
    <t>Sin derecho a crédito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</si>
  <si>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</si>
  <si>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</si>
  <si>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</si>
  <si>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</si>
  <si>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</si>
  <si>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</si>
  <si>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</si>
  <si>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</si>
  <si>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</si>
  <si>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</si>
  <si>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</si>
  <si>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</si>
  <si>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</si>
  <si>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</si>
  <si>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</si>
  <si>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</si>
  <si>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</si>
  <si>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</si>
  <si>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</si>
  <si>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</si>
  <si>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</si>
  <si>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</si>
  <si>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</si>
  <si>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</si>
  <si>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</si>
  <si>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</si>
  <si>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</si>
  <si>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</si>
  <si>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</si>
  <si>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</si>
  <si>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</si>
  <si>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</si>
  <si>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</si>
  <si>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20.03.2020</t>
  </si>
  <si>
    <t>1-9</t>
  </si>
  <si>
    <t>13.04.2020</t>
  </si>
  <si>
    <t>20-5</t>
  </si>
  <si>
    <t xml:space="preserve">Sección C: </t>
  </si>
  <si>
    <t>ANTECEDENTES DE RETIROS EN EXCESO (Detalle de saldos pendientes de imputación)</t>
  </si>
  <si>
    <t>RUT del beneficiario del retiro (titular o cesionario)</t>
  </si>
  <si>
    <t xml:space="preserve">Montos de retiros en exceso, reajustados ($)
</t>
  </si>
  <si>
    <t>C34</t>
  </si>
  <si>
    <t>C35</t>
  </si>
  <si>
    <t>CUADRO RESUMEN FINAL DE LA DECLARACION</t>
  </si>
  <si>
    <t xml:space="preserve">Total de casos Informados </t>
  </si>
  <si>
    <t>Exentos de impuesto global complementario (IGC) y/o impuesto adicional (IA)</t>
  </si>
  <si>
    <t>Asociados a Rentas Exentas (artículo 11, Ley 18.401)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</si>
  <si>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</si>
  <si>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</si>
  <si>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</si>
  <si>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</si>
  <si>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</si>
  <si>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</si>
  <si>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</si>
  <si>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</si>
  <si>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</si>
  <si>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</si>
  <si>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</si>
  <si>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</si>
  <si>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</si>
  <si>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</si>
  <si>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</si>
  <si>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</si>
  <si>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</si>
  <si>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</si>
  <si>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</si>
  <si>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</si>
  <si>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</si>
  <si>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</si>
  <si>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</si>
  <si>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</si>
  <si>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</si>
  <si>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</si>
  <si>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</si>
  <si>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</si>
  <si>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</si>
  <si>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</si>
  <si>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</si>
  <si>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DECLARO BAJO JURAMENTO QUE LOS DATOS CONTENIDOS EN EL PRESENTE DOCUMENTO SON LA EXPRESION FIEL DE LA VERDAD, POR LO QUE ASUMO LA RESPONSABILIDAD CORRESPONDIENTE</t>
  </si>
  <si>
    <t>RUT REPRESENTANTE LEGAL</t>
  </si>
  <si>
    <t xml:space="preserve"> RUT DEL RESPONSABLE DE LA CONFECCIÓN DEL REGISTRO</t>
  </si>
  <si>
    <t xml:space="preserve">(+) </t>
  </si>
  <si>
    <t xml:space="preserve">(-) </t>
  </si>
  <si>
    <t>Capital propio tributario al 31.12.2019</t>
  </si>
  <si>
    <t>Corrección Monetaria CPT inicial</t>
  </si>
  <si>
    <t>Razonabilidad del Capital Propio Tributario</t>
  </si>
  <si>
    <t>RLI del Ejercicio</t>
  </si>
  <si>
    <t xml:space="preserve">(=) </t>
  </si>
  <si>
    <t xml:space="preserve">Capital Propio Tributario </t>
  </si>
  <si>
    <t>Dividendos Percibidos</t>
  </si>
  <si>
    <r>
      <t xml:space="preserve">Retiros del ejercicio </t>
    </r>
    <r>
      <rPr>
        <b/>
        <sz val="12"/>
        <rFont val="Calibri"/>
        <family val="2"/>
        <scheme val="minor"/>
      </rPr>
      <t>actualizados</t>
    </r>
    <r>
      <rPr>
        <sz val="12"/>
        <rFont val="Calibri"/>
        <family val="2"/>
        <scheme val="minor"/>
      </rPr>
      <t xml:space="preserve"> al  31-12-2020</t>
    </r>
  </si>
  <si>
    <r>
      <t xml:space="preserve">Multas fiscales, pagadas y </t>
    </r>
    <r>
      <rPr>
        <b/>
        <sz val="12"/>
        <rFont val="Calibri"/>
        <family val="2"/>
        <scheme val="minor"/>
      </rPr>
      <t>reajustadas</t>
    </r>
  </si>
  <si>
    <r>
      <t xml:space="preserve">Impuesto renta AT. 2020, pagado y </t>
    </r>
    <r>
      <rPr>
        <b/>
        <sz val="12"/>
        <rFont val="Calibri"/>
        <family val="2"/>
        <scheme val="minor"/>
      </rPr>
      <t>reajustado</t>
    </r>
  </si>
  <si>
    <t>Cuadro Resumen de los Créditos</t>
  </si>
  <si>
    <t>Crédito inicial actualizado</t>
  </si>
  <si>
    <t>Crédito por IDPC sobre RLI</t>
  </si>
  <si>
    <t>Crédito por IDPC sobre dividendos percibidos</t>
  </si>
  <si>
    <t>Crédito imputado a los retiros</t>
  </si>
  <si>
    <t>Crédito asociado a GR</t>
  </si>
  <si>
    <t>Crédito Final</t>
  </si>
  <si>
    <t>Con D° Dev.</t>
  </si>
  <si>
    <t xml:space="preserve"> - Los retiros en primer lugar se imputan al registro RAP. No obstante las rentas gravadas con ISFUT pueden ser imputadas aun con preferencia a las del registro RAP</t>
  </si>
  <si>
    <t>TOTALES</t>
  </si>
  <si>
    <t xml:space="preserve"> - Retiros afectos con crédito NO sujeto a restitución .....................................................................................................</t>
  </si>
  <si>
    <t xml:space="preserve"> - Retiros afectos con crédito sujeto a restitución .....................................................................................................</t>
  </si>
  <si>
    <t xml:space="preserve"> - Retiros afectos con crédito TEF .....................................................................................................</t>
  </si>
  <si>
    <t>Acumulados a contar desde el 01.01.2017</t>
  </si>
  <si>
    <t>Acumulados hasta el 31.12.2016</t>
  </si>
  <si>
    <t>No Sujeto a Restitución</t>
  </si>
  <si>
    <t>Sujeto a Restitución</t>
  </si>
  <si>
    <t>IPE</t>
  </si>
  <si>
    <t>Sin D° Devolución</t>
  </si>
  <si>
    <t>Con D° Devolución</t>
  </si>
  <si>
    <t>Retiros Históricos</t>
  </si>
  <si>
    <t>Retiros Actualizados</t>
  </si>
  <si>
    <t>Socia Arriagada contribuyente del IGC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</t>
  </si>
  <si>
    <t>Ajuste por Incentivo 14 E)</t>
  </si>
  <si>
    <t>No sujeto a
Restitución acumulados hasta el 31.12.2019</t>
  </si>
  <si>
    <t>Determinación del IDPC en carácter de voluntario</t>
  </si>
  <si>
    <t>Base Imponible: …………………………………………………………………………………………………….</t>
  </si>
  <si>
    <t>Retiro Neto sin crédito ………………………………………………………………………………………………………………………………….</t>
  </si>
  <si>
    <t>Durante el ejercicio 2020 se materializaron los siguientes retiros efectivos de parte de los socios:</t>
  </si>
  <si>
    <t>Total agregados</t>
  </si>
  <si>
    <t>1.-</t>
  </si>
  <si>
    <t>2.-</t>
  </si>
  <si>
    <t>Deducciones:</t>
  </si>
  <si>
    <t>3.-</t>
  </si>
  <si>
    <t>Determinación incentivo al ahorro (art.14 letra E) LIR)</t>
  </si>
  <si>
    <r>
      <t xml:space="preserve">(-) Retiros del ejercicio </t>
    </r>
    <r>
      <rPr>
        <b/>
        <sz val="12"/>
        <rFont val="Calibri"/>
        <family val="2"/>
        <scheme val="minor"/>
      </rPr>
      <t xml:space="preserve">actualizados </t>
    </r>
    <r>
      <rPr>
        <sz val="12"/>
        <rFont val="Calibri"/>
        <family val="2"/>
        <scheme val="minor"/>
      </rPr>
      <t>.……………………………………………………………………………………………………………………………………………………….</t>
    </r>
  </si>
  <si>
    <r>
      <t xml:space="preserve">(-) Pago IDPC AT 2020 </t>
    </r>
    <r>
      <rPr>
        <b/>
        <sz val="12"/>
        <rFont val="Calibri"/>
        <family val="2"/>
        <scheme val="minor"/>
      </rPr>
      <t>actualizados</t>
    </r>
    <r>
      <rPr>
        <sz val="12"/>
        <rFont val="Calibri"/>
        <family val="2"/>
        <scheme val="minor"/>
      </rPr>
      <t xml:space="preserve"> …………………………...…………………………………………………………………………………………………………………………………………………………………….</t>
    </r>
  </si>
  <si>
    <r>
      <t xml:space="preserve">Deducción incentivo al ahorro art. 14 letra E) LIR </t>
    </r>
    <r>
      <rPr>
        <b/>
        <sz val="10"/>
        <rFont val="Calibri"/>
        <family val="2"/>
        <scheme val="minor"/>
      </rPr>
      <t>(cantidad menor entre 50% RLI Invertida o 5.000 UF)</t>
    </r>
  </si>
  <si>
    <t>(-) Donación al Club rayuela …....................................................................................................................................................................................</t>
  </si>
  <si>
    <t>4.-</t>
  </si>
  <si>
    <t>5.-</t>
  </si>
  <si>
    <t>28.03; Donación Club rayuela …............................................................................................................................................................................................................................................................</t>
  </si>
  <si>
    <t>La sociedad ha efectuado los siguientes pagos durante el ejercicio, los cuales han sido registrados en las cuentas de gasto</t>
  </si>
  <si>
    <t>iX</t>
  </si>
  <si>
    <t>En el resultado financiero no se ha reconocido efecto alguno por la Corrección Monetaria del artículo 41 N°1 .....................................................................................................................</t>
  </si>
  <si>
    <t>15.12; Colegiatura del hijo de la socia Arriagada ….....................................................................................................................................................................................................................</t>
  </si>
  <si>
    <t>Determinación Renta Líquida Imponible al 31.12.2020</t>
  </si>
  <si>
    <t>Agregados</t>
  </si>
  <si>
    <t>Total deducciones</t>
  </si>
  <si>
    <r>
      <t xml:space="preserve">Corrección Monetaria disminución de capital </t>
    </r>
    <r>
      <rPr>
        <b/>
        <sz val="12"/>
        <rFont val="Calibri"/>
        <family val="2"/>
        <scheme val="minor"/>
      </rPr>
      <t>(retiros socios)</t>
    </r>
  </si>
  <si>
    <t>21.03; Multas fiscales, pagadas……………………………………………………………………………………………………………………………………….......................................................................</t>
  </si>
  <si>
    <r>
      <t xml:space="preserve">21.03; Multas fiscales, pagadas, </t>
    </r>
    <r>
      <rPr>
        <b/>
        <sz val="12"/>
        <color theme="1"/>
        <rFont val="Calibri"/>
        <family val="2"/>
        <scheme val="minor"/>
      </rPr>
      <t>reajustadas</t>
    </r>
    <r>
      <rPr>
        <sz val="12"/>
        <rFont val="Calibri"/>
        <family val="2"/>
        <scheme val="minor"/>
      </rPr>
      <t xml:space="preserve"> </t>
    </r>
  </si>
  <si>
    <r>
      <t xml:space="preserve">28.03; Donación Club rayuela, </t>
    </r>
    <r>
      <rPr>
        <b/>
        <sz val="12"/>
        <color theme="1"/>
        <rFont val="Calibri"/>
        <family val="2"/>
        <scheme val="minor"/>
      </rPr>
      <t>reajustadas</t>
    </r>
  </si>
  <si>
    <r>
      <t xml:space="preserve">25.04; Pago que no se ha acreditado la naturaleza ni efectividad </t>
    </r>
    <r>
      <rPr>
        <b/>
        <sz val="12"/>
        <color theme="1"/>
        <rFont val="Calibri"/>
        <family val="2"/>
        <scheme val="minor"/>
      </rPr>
      <t>actualizados</t>
    </r>
  </si>
  <si>
    <r>
      <t xml:space="preserve">30.04; Pago IDPC AT 2020 </t>
    </r>
    <r>
      <rPr>
        <b/>
        <sz val="12"/>
        <rFont val="Calibri"/>
        <family val="2"/>
        <scheme val="minor"/>
      </rPr>
      <t xml:space="preserve">actualizados </t>
    </r>
  </si>
  <si>
    <t xml:space="preserve">15.12; Colegiatura del hijo de la socia Arriagada </t>
  </si>
  <si>
    <t xml:space="preserve">Resultado Financiero  </t>
  </si>
  <si>
    <t>Histórico</t>
  </si>
  <si>
    <t>Actualizado</t>
  </si>
  <si>
    <t xml:space="preserve">Corrección Monetaria CPT inicial </t>
  </si>
  <si>
    <t>IPC</t>
  </si>
  <si>
    <t>Dividendo percibido</t>
  </si>
  <si>
    <t>Deducción incentivo al ahorro art. 14 letra E) LIR</t>
  </si>
  <si>
    <t>IDPC , tasa</t>
  </si>
  <si>
    <t>BASE IMPONIBLE IDPC</t>
  </si>
  <si>
    <t>BASE IMPONIBLE Impuesto Único de 40% sobre gastos rechazados inciso primero artículo 21</t>
  </si>
  <si>
    <t xml:space="preserve">Tasa impuesto </t>
  </si>
  <si>
    <t>BASE IMPONIBLE sobre gastos rechazados inciso tercero artículo 21</t>
  </si>
  <si>
    <t>25.04: Pago que no se ha acreditado la naturaleza ni efectividad del desembolso ...................................................................................................................................................................................................................</t>
  </si>
  <si>
    <t xml:space="preserve">Factura Castigada Tributariamente 2020 </t>
  </si>
  <si>
    <r>
      <t xml:space="preserve">Donación al club de rayuela pagado y </t>
    </r>
    <r>
      <rPr>
        <b/>
        <sz val="12"/>
        <rFont val="Calibri"/>
        <family val="2"/>
        <scheme val="minor"/>
      </rPr>
      <t>reajustado</t>
    </r>
  </si>
  <si>
    <t>(+) Capital propio tributario al 31-12-2020 ……………………………………………….................................................................................</t>
  </si>
  <si>
    <t>X</t>
  </si>
  <si>
    <t>La sociedad decide pagar el IDPC en carácter de voluntario</t>
  </si>
  <si>
    <t>Renta líquida imponible antes de rebaja por incentivo al ahorro (art. 14 letra E) LIR) y/o por pago de IDPC voluntario (art. 14 letra A) N°6 LIR y art. 42° transitorio Ley N° 21.210) o pérdida tributaria</t>
  </si>
  <si>
    <t>CIDPC e IPE asignado a gastos rechazados del art. 21 inc. 1° no afectos a IU 40% y del inciso 2° LIR</t>
  </si>
  <si>
    <t>$</t>
  </si>
  <si>
    <r>
      <t>(-) Saldo registro REX positivo antes de imputación</t>
    </r>
    <r>
      <rPr>
        <sz val="12"/>
        <color theme="1"/>
        <rFont val="Calibri"/>
        <family val="2"/>
        <scheme val="minor"/>
      </rPr>
      <t xml:space="preserve"> …………………………………....................................................................................................</t>
    </r>
  </si>
  <si>
    <t>Valores $ supuestos</t>
  </si>
  <si>
    <t>La sociedad Fénix Ltda, con inicio de actividades con fecha 03.04.2019, y sujeta al régimen de imputación parcial de créditos a que se refiere el artículo 14 letra B)  de la LIR vigente hasta  el 31.12.2019; proporciona los siguientes antecedentes para determinar las obligaciones tributarias que afectan a sus propietarios.</t>
  </si>
  <si>
    <t>Sociedad NSD Ltda contribuyente del IDPC sujeto al régimen Pro pyme general, del artículo 14 letra D)  N° 3  de la LIR…………………………………………………………………………………………………………………………………………………………………………………………………………………….</t>
  </si>
  <si>
    <t>Antecedentes para la determinación de la renta líquida imponible de acuerdo a los artículos 29 al 33 de la LIR al 31.12.2020.</t>
  </si>
  <si>
    <t>El Crédito ha sido certificado con derecho a devolución y No sujeto a restitución a valor histórico por un monto de …...........................................................................................................</t>
  </si>
  <si>
    <t>30.04; Impuesto renta AT. 2020, pagado (cubierto con PPM)…………………………………………………………………………………………………………………………………………………………………………………………………………………..</t>
  </si>
  <si>
    <t xml:space="preserve">En abril de 2020 se cumplieron 365 dias de vencida e impaga la factura N°15, castigada financieramente en el año 2019 y cuyo valor tributario al 31.12.2019 es de </t>
  </si>
  <si>
    <t>20.03, Retiros socio Sociedad  NSD Ltda.(1)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</t>
  </si>
  <si>
    <t>Variación  IPC del ejercicio fue el siguiente:</t>
  </si>
  <si>
    <t>GR art. 21 inc. 1° LIR afecto al 40%</t>
  </si>
  <si>
    <t>GR art. 21 inc. 3°LIR atribuible al socio</t>
  </si>
  <si>
    <t>Renta Líquida Imponible antes de rebaja por incentivo al ahorro según art. 14 letra E) LIR</t>
  </si>
  <si>
    <t>F1926</t>
  </si>
  <si>
    <t>Declaración Jurada anual sobre Base Imponible de Primera Categoría y Datos Contables Balance</t>
  </si>
  <si>
    <t>SECCIÓN A: IDENTIFICACIÓN DEL DECLARANTE</t>
  </si>
  <si>
    <t>ROL ÚNICO TRIBUTARIO   C1</t>
  </si>
  <si>
    <t>Folio Renta Líquida Imponible o Pérdida Tributaria</t>
  </si>
  <si>
    <t>DOMICILIO POSTAL</t>
  </si>
  <si>
    <t>N° Inicio</t>
  </si>
  <si>
    <t>N° Final</t>
  </si>
  <si>
    <t>CORREO ELECTRÓNICO</t>
  </si>
  <si>
    <t>SECCIÓN B:  DETERMINACIÓN DE LA BASE IMPONIBLE DE PRIMERA CATEGORÍA</t>
  </si>
  <si>
    <t>N°</t>
  </si>
  <si>
    <t>Conceptos y/o Partidas que componen la RLI</t>
  </si>
  <si>
    <t>Id. Cuenta según clasificador de cuentas</t>
  </si>
  <si>
    <t>Descripción del ajuste practicado</t>
  </si>
  <si>
    <t>Monto del ajuste</t>
  </si>
  <si>
    <t>Tipo de ajuste</t>
  </si>
  <si>
    <t>C0</t>
  </si>
  <si>
    <t xml:space="preserve">SECCIÓN C: AJUSTES AL PATRIMONIO FINANCIERO </t>
  </si>
  <si>
    <t xml:space="preserve"> Id. Cod. Partida</t>
  </si>
  <si>
    <t>Id. Plan de cuentas utilizado en registros contables</t>
  </si>
  <si>
    <t>Nombre de la cuenta según registros contables</t>
  </si>
  <si>
    <r>
      <t>Monto ajuste IFRS 1</t>
    </r>
    <r>
      <rPr>
        <vertAlign val="superscript"/>
        <sz val="8"/>
        <rFont val="Arial"/>
        <family val="2"/>
      </rPr>
      <t>era</t>
    </r>
    <r>
      <rPr>
        <sz val="8"/>
        <rFont val="Arial"/>
        <family val="2"/>
      </rPr>
      <t xml:space="preserve"> aplicación a Patrimonio Financiero</t>
    </r>
  </si>
  <si>
    <t>Monto ajuste del ejercicio que afecta Patrimonio Financiero</t>
  </si>
  <si>
    <t>Saldo deudor</t>
  </si>
  <si>
    <t>Saldo acreedor</t>
  </si>
  <si>
    <t xml:space="preserve">SECCIÓN D: CUADRO RESUMEN </t>
  </si>
  <si>
    <t>TOTAL SECCION B</t>
  </si>
  <si>
    <t>TOTAL SECCION C</t>
  </si>
  <si>
    <t>Total de Casos Informados</t>
  </si>
  <si>
    <t>Total ajustes en la determinación de la base imponible de primera categoría</t>
  </si>
  <si>
    <r>
      <t>Total monto ajuste IFRS 1</t>
    </r>
    <r>
      <rPr>
        <vertAlign val="superscript"/>
        <sz val="8"/>
        <rFont val="Arial"/>
        <family val="2"/>
      </rPr>
      <t>era</t>
    </r>
    <r>
      <rPr>
        <sz val="8"/>
        <rFont val="Arial"/>
        <family val="2"/>
      </rPr>
      <t xml:space="preserve"> aplicación a Patrimonio Financiero</t>
    </r>
  </si>
  <si>
    <t xml:space="preserve">Total monto ajuste del ejercicio a Patrimonio Financiero </t>
  </si>
  <si>
    <t>Resultado Financiero 
 [9]</t>
  </si>
  <si>
    <t>Total Agregados
 [1]</t>
  </si>
  <si>
    <t>Total Deducciones 
[2]</t>
  </si>
  <si>
    <t>Deducción Beneficio 
14 E LIR 
 [4]</t>
  </si>
  <si>
    <r>
      <t xml:space="preserve"> Rentas e incremento Absorbidos por la PT 
 [</t>
    </r>
    <r>
      <rPr>
        <sz val="8"/>
        <rFont val="Arial"/>
        <family val="2"/>
      </rPr>
      <t>6]</t>
    </r>
  </si>
  <si>
    <t>Renta Líquida o Pérdida Tributaria</t>
  </si>
  <si>
    <t>DECLARO BAJO JURAMENTO QUE LOS DATOS CONTENIDOS EN EL PRESENTE DOCUMENTO SON LA EXPRESIÓN FIEL DE LA VERDAD, POR LO QUE ASUMO LA RESPONSABILIDAD CORRESPONDIENTE.</t>
  </si>
  <si>
    <t>GET</t>
  </si>
  <si>
    <t>Gerardo Escudero Toledo</t>
  </si>
  <si>
    <t>ANEXO DJ 1847 y DJ1926</t>
  </si>
  <si>
    <t>Anexo único para las Declaraciones Juradas (DJ)  N°1847 y 1926</t>
  </si>
  <si>
    <t>DDJJ 1847 deberá considerar datos de Estructura de Cuentas del Balance de 8 Columnas</t>
  </si>
  <si>
    <t>DDJJ 1926 Sección B, deberá considerar las partidas de Ajustes Tributarios Seccion III de este Anexo (cuentas inician con N° 5)</t>
  </si>
  <si>
    <t>SECCIÓN I</t>
  </si>
  <si>
    <t>ESTRUCTURA DE CUENTAS DEL BALANCE DE 8 COLUMNAS</t>
  </si>
  <si>
    <t>Código ID Partida</t>
  </si>
  <si>
    <t>Descripción</t>
  </si>
  <si>
    <t>1.00.00.00</t>
  </si>
  <si>
    <t>ACTIVOS</t>
  </si>
  <si>
    <t>1.01.00.00</t>
  </si>
  <si>
    <t>ACTIVOS CORRIENTES</t>
  </si>
  <si>
    <t>1.01.01.00</t>
  </si>
  <si>
    <t>Disponible</t>
  </si>
  <si>
    <t>1.01.03.00</t>
  </si>
  <si>
    <t>Depósitos a plazo</t>
  </si>
  <si>
    <t>1.01.05.00</t>
  </si>
  <si>
    <t>Valores negociables</t>
  </si>
  <si>
    <t>1.01.07.00</t>
  </si>
  <si>
    <t xml:space="preserve">Instrumentos derivados </t>
  </si>
  <si>
    <t>1.01.09.00</t>
  </si>
  <si>
    <t>Pactos Retrocompra- Retroventa</t>
  </si>
  <si>
    <t>1.01.15.00</t>
  </si>
  <si>
    <t>Inversiones en el Exterior</t>
  </si>
  <si>
    <t>1.01.20.00</t>
  </si>
  <si>
    <t>Deudores por venta, neto (excluye deudores por leasing)</t>
  </si>
  <si>
    <t>1.01.21.00</t>
  </si>
  <si>
    <t>Deudores por Leasing</t>
  </si>
  <si>
    <t>1.01.25.00</t>
  </si>
  <si>
    <t xml:space="preserve">Documentos por cobrar </t>
  </si>
  <si>
    <t>1.01.30.00</t>
  </si>
  <si>
    <t>Deudores varios</t>
  </si>
  <si>
    <t>1.01.40.00</t>
  </si>
  <si>
    <t>Documentos y cuentas por cobrar empresas relacionadas situadas en Chile (cuenta corriente mercantil)</t>
  </si>
  <si>
    <t>1.01.41.00</t>
  </si>
  <si>
    <t>Documentos y cuentas por cobrar empresas relacionadas situadas en el Extranjero (cuenta corriente mercantil)</t>
  </si>
  <si>
    <t>1.01.50.00</t>
  </si>
  <si>
    <t>Existencias, neto</t>
  </si>
  <si>
    <t>1.01.51.00</t>
  </si>
  <si>
    <t>Activos Biológicos, neto</t>
  </si>
  <si>
    <t>1.01.55.00</t>
  </si>
  <si>
    <t>Existencias en Tránsito</t>
  </si>
  <si>
    <t>1.01.59.00</t>
  </si>
  <si>
    <t>IVA Crédito Fiscal</t>
  </si>
  <si>
    <t>1.01.60.00</t>
  </si>
  <si>
    <t>Impuestos por recuperar</t>
  </si>
  <si>
    <t>1.01.61.00</t>
  </si>
  <si>
    <t>Créditos por Donaciones</t>
  </si>
  <si>
    <t>1.01.62.00</t>
  </si>
  <si>
    <t>Otros Créditos por recuperar</t>
  </si>
  <si>
    <t>1.01.63.00</t>
  </si>
  <si>
    <t>Gastos Anticipados</t>
  </si>
  <si>
    <t>1.01.64.00</t>
  </si>
  <si>
    <t>Impuesto Diferido</t>
  </si>
  <si>
    <t>1.01.70.00</t>
  </si>
  <si>
    <t>Bienes entregados en leasing</t>
  </si>
  <si>
    <t>1.01.99.00</t>
  </si>
  <si>
    <t>Otros activos corrientes</t>
  </si>
  <si>
    <t>1.02.00.00</t>
  </si>
  <si>
    <t>ACTIVOS NO CORRIENTES</t>
  </si>
  <si>
    <t>1.02.10.00</t>
  </si>
  <si>
    <t>Propiedad Planta y Equipos y Otros  (excepto bienes entregados en Leasing)</t>
  </si>
  <si>
    <t>1.02.11.00</t>
  </si>
  <si>
    <t>Terrenos</t>
  </si>
  <si>
    <t>1.02.12.00</t>
  </si>
  <si>
    <t>Construcción y obras de infraestructura</t>
  </si>
  <si>
    <t>1.02.13.00</t>
  </si>
  <si>
    <t>Maquinarias y equipos</t>
  </si>
  <si>
    <t>1.02.14.00</t>
  </si>
  <si>
    <t>Muebles y utiles</t>
  </si>
  <si>
    <t>1.02.15.00</t>
  </si>
  <si>
    <t>Equipos Computacionales y similares</t>
  </si>
  <si>
    <t>1.02.16.00</t>
  </si>
  <si>
    <t>Automóviles</t>
  </si>
  <si>
    <t>1.02.17.00</t>
  </si>
  <si>
    <t>Vehículos</t>
  </si>
  <si>
    <t>1.02.18.00</t>
  </si>
  <si>
    <t>Barcos y Aviones</t>
  </si>
  <si>
    <t>1.02.19.00</t>
  </si>
  <si>
    <t>Propiedades de Inversion</t>
  </si>
  <si>
    <t>1.02.25.00</t>
  </si>
  <si>
    <t>Software</t>
  </si>
  <si>
    <t>1.02.26.00</t>
  </si>
  <si>
    <t>Concesiones</t>
  </si>
  <si>
    <t>1.02.27.00</t>
  </si>
  <si>
    <t>Obras en Ejecución</t>
  </si>
  <si>
    <t>1.02.30.00</t>
  </si>
  <si>
    <t>Activos en Leasing</t>
  </si>
  <si>
    <t>1.02.90.00</t>
  </si>
  <si>
    <t>Depreciación Acumulada (excepto Automoviles y Activos en Leasing)</t>
  </si>
  <si>
    <t>1.02.92.00</t>
  </si>
  <si>
    <t>Depreciación Acumulada Automóviles</t>
  </si>
  <si>
    <t>1.02.95.00</t>
  </si>
  <si>
    <t>Depreciación Acumulada Activos en Leasing</t>
  </si>
  <si>
    <t>1.02.99.00</t>
  </si>
  <si>
    <t>Otros Bienes Propiedad Planta y Equipo</t>
  </si>
  <si>
    <t>1.03.00.00</t>
  </si>
  <si>
    <t>OTROS ACTIVOS NO CORRIENTES</t>
  </si>
  <si>
    <t>1.03.01.00</t>
  </si>
  <si>
    <t>Inversiones en empresas relacionadas</t>
  </si>
  <si>
    <t>1.03.03.00</t>
  </si>
  <si>
    <t>Menor valor de inversiones (Plusvalias, Goodwill)</t>
  </si>
  <si>
    <t>1.03.04.00</t>
  </si>
  <si>
    <t>Mayor valor de inversiones (Minusvalias, Badwill)</t>
  </si>
  <si>
    <t>1.03.05.00</t>
  </si>
  <si>
    <t>Cuenta Particular Socio</t>
  </si>
  <si>
    <t>1.03.10.00</t>
  </si>
  <si>
    <r>
      <t xml:space="preserve">Inversiones en otras sociedades </t>
    </r>
    <r>
      <rPr>
        <b/>
        <sz val="10"/>
        <rFont val="Arial"/>
        <family val="2"/>
      </rPr>
      <t>en Chile</t>
    </r>
  </si>
  <si>
    <t>1.03.11.00</t>
  </si>
  <si>
    <t>Inversiones en otras sociedades en el extranjero</t>
  </si>
  <si>
    <t>1.03.15.00</t>
  </si>
  <si>
    <t>Cuenta en participacion</t>
  </si>
  <si>
    <t>1.03.16.00</t>
  </si>
  <si>
    <t>Inversion en Agencias</t>
  </si>
  <si>
    <t>1.03.20.00</t>
  </si>
  <si>
    <t>Deudores a largo plazo</t>
  </si>
  <si>
    <t>1.03.24.00</t>
  </si>
  <si>
    <t>Anticipo y préstamos a los empleados</t>
  </si>
  <si>
    <t>1.03.25.00</t>
  </si>
  <si>
    <t>Anticipo a proveedores</t>
  </si>
  <si>
    <t>1.03.30.00</t>
  </si>
  <si>
    <t>Gastos pagados por anticipado</t>
  </si>
  <si>
    <t>1.03.31.00</t>
  </si>
  <si>
    <t>Gastos de Investigación y Desarrollo</t>
  </si>
  <si>
    <t>1.03.32.00</t>
  </si>
  <si>
    <t>Gastos Diferidos</t>
  </si>
  <si>
    <t>1.03.33.00</t>
  </si>
  <si>
    <t>Menor Valor en Colocacion de bonos</t>
  </si>
  <si>
    <t>1.03.40.00</t>
  </si>
  <si>
    <t>Intereses Diferidos por Leasing</t>
  </si>
  <si>
    <t>1.03.41.00</t>
  </si>
  <si>
    <t>Otros Intereses Diferidos</t>
  </si>
  <si>
    <t>1.03.45.00</t>
  </si>
  <si>
    <t>Garantias</t>
  </si>
  <si>
    <t>1.03.50.00</t>
  </si>
  <si>
    <t xml:space="preserve">Impuestos diferidos </t>
  </si>
  <si>
    <t>1.03.60.00</t>
  </si>
  <si>
    <t>Intangibles distintos a la Plusvalia (neto)</t>
  </si>
  <si>
    <t>1.03.70.00</t>
  </si>
  <si>
    <t>Posicion de Cambio</t>
  </si>
  <si>
    <t>1.03.71.00</t>
  </si>
  <si>
    <t>Intereses Suspendidos</t>
  </si>
  <si>
    <t>1.03.98.00</t>
  </si>
  <si>
    <t>Cuentas de Orden de Activos</t>
  </si>
  <si>
    <t>1.03.99.00</t>
  </si>
  <si>
    <t>Otros Activos No Corrientes</t>
  </si>
  <si>
    <t>2.00.00.00</t>
  </si>
  <si>
    <t>PASIVOS</t>
  </si>
  <si>
    <t>2.01.00.00</t>
  </si>
  <si>
    <t>PASIVOS CORRIENTES</t>
  </si>
  <si>
    <t>2.01.01.00</t>
  </si>
  <si>
    <t xml:space="preserve">Obligaciones con bancos e instituciones financieras </t>
  </si>
  <si>
    <t>2.01.03.00</t>
  </si>
  <si>
    <t>Obligaciones con el público (Bonos Emitidos)</t>
  </si>
  <si>
    <t>2.01.04.00</t>
  </si>
  <si>
    <t>Obligaciones por Leasing</t>
  </si>
  <si>
    <t>2.01.07.00</t>
  </si>
  <si>
    <t>2.01.08.00</t>
  </si>
  <si>
    <t>Fondo Opcion de Compra por Pagar (Leasing)</t>
  </si>
  <si>
    <t>2.01.10.00</t>
  </si>
  <si>
    <t>Cuentas por pagar</t>
  </si>
  <si>
    <t>2.01.11.00</t>
  </si>
  <si>
    <t>Proveedores por Pagar</t>
  </si>
  <si>
    <t>2.01.12.00</t>
  </si>
  <si>
    <t>Acreedores varios</t>
  </si>
  <si>
    <t>2.01.14.00</t>
  </si>
  <si>
    <t>Documentos por pagar</t>
  </si>
  <si>
    <t>2.01.20.00</t>
  </si>
  <si>
    <t>Dividendos por pagar</t>
  </si>
  <si>
    <t>2.01.40.00</t>
  </si>
  <si>
    <t>Documentos y cuentas por pagar empresas relacionadas situadas en Chile (cuenta corriente mercantil)</t>
  </si>
  <si>
    <t>2.01.41.00</t>
  </si>
  <si>
    <t>Documentos y cuentas por pagar empresas relacionadas situadas en el Extranjero (cuenta corriente mercantil)</t>
  </si>
  <si>
    <t>2.01.50.00</t>
  </si>
  <si>
    <t>Provision de Indemnización</t>
  </si>
  <si>
    <t>2.01.51.00</t>
  </si>
  <si>
    <t>Provisiones por Vacaciones, por Bonos y por otros Beneficios a los Empleados</t>
  </si>
  <si>
    <t>2.01.54.00</t>
  </si>
  <si>
    <t>Otras Provisiones</t>
  </si>
  <si>
    <t>2.01.55.00</t>
  </si>
  <si>
    <t>Retenciones por Pagar</t>
  </si>
  <si>
    <t>2.01.59.00</t>
  </si>
  <si>
    <t xml:space="preserve">IVA Débito Fiscal </t>
  </si>
  <si>
    <t>2.01.60.00</t>
  </si>
  <si>
    <t>Impuesto a la renta por Pagar</t>
  </si>
  <si>
    <t>2.01.61.00</t>
  </si>
  <si>
    <t>Otros Impuestos por Pagar</t>
  </si>
  <si>
    <t>2.01.62.00</t>
  </si>
  <si>
    <t>Ingresos percibidos por adelantado</t>
  </si>
  <si>
    <t>2.01.70.00</t>
  </si>
  <si>
    <t>Anticipo de Clientes</t>
  </si>
  <si>
    <t>2.01.99.00</t>
  </si>
  <si>
    <t>Otros pasivos Corrientes</t>
  </si>
  <si>
    <t>2.02.00.00</t>
  </si>
  <si>
    <t>PASIVOS NO CORRIENTES</t>
  </si>
  <si>
    <t>2.02.01.00</t>
  </si>
  <si>
    <t>2.02.02.00</t>
  </si>
  <si>
    <t>2.02.03.00</t>
  </si>
  <si>
    <t>Documentos por pagar largo plazo</t>
  </si>
  <si>
    <t>2.02.04.00</t>
  </si>
  <si>
    <t>Acreedores varios largo plazo</t>
  </si>
  <si>
    <t>2.02.06.00</t>
  </si>
  <si>
    <t xml:space="preserve">Provisiones </t>
  </si>
  <si>
    <t>2.02.07.00</t>
  </si>
  <si>
    <t>2.02.98.00</t>
  </si>
  <si>
    <t>Cuentas de Orden de Pasivos</t>
  </si>
  <si>
    <t>2.02.99.00</t>
  </si>
  <si>
    <t>Otros pasivos NO Corrientes</t>
  </si>
  <si>
    <t>2.03.00.00</t>
  </si>
  <si>
    <t>PATRIMONIO</t>
  </si>
  <si>
    <t>2.03.01.00</t>
  </si>
  <si>
    <t>Capital pagado</t>
  </si>
  <si>
    <t>2.03.02.00</t>
  </si>
  <si>
    <t>Reserva revalorización capital</t>
  </si>
  <si>
    <t>2.03.03.00</t>
  </si>
  <si>
    <t>Sobreprecio en venta de acciones propias</t>
  </si>
  <si>
    <t>2.03.04.00</t>
  </si>
  <si>
    <t>Otras reservas</t>
  </si>
  <si>
    <t>2.03.05.00</t>
  </si>
  <si>
    <t>Reservas futuros dividendos</t>
  </si>
  <si>
    <t>2.03.06.00</t>
  </si>
  <si>
    <t>Utilidades acumuladas</t>
  </si>
  <si>
    <t>2.03.07.00</t>
  </si>
  <si>
    <t>Pérdidas acumuladas</t>
  </si>
  <si>
    <t>2.03.08.00</t>
  </si>
  <si>
    <t>Dividendos provisorios</t>
  </si>
  <si>
    <t>2.03.09.00</t>
  </si>
  <si>
    <t>Cuenta Obligada Socio</t>
  </si>
  <si>
    <t>2.03.20.00</t>
  </si>
  <si>
    <t>Reserva Ajuste IFRS por 1a Aplicación</t>
  </si>
  <si>
    <t>2.03.21.00</t>
  </si>
  <si>
    <t xml:space="preserve">Reserva Ajuste IFRS </t>
  </si>
  <si>
    <t>2.03.30.00</t>
  </si>
  <si>
    <t>Valor Mercado Intrumentos Derivados de Cobertura acogidos Ley 20.544</t>
  </si>
  <si>
    <t>2.03.31.00</t>
  </si>
  <si>
    <t>Valor Mercado Intrumentos Derivados de Cobertura No acogidos Ley 20.544</t>
  </si>
  <si>
    <t>2.03.99.00</t>
  </si>
  <si>
    <t>Otros ajustes patrimoniales</t>
  </si>
  <si>
    <t>SECCIÓN II</t>
  </si>
  <si>
    <t>ESTADO DE RESULTADOS</t>
  </si>
  <si>
    <t>3.01.00.00</t>
  </si>
  <si>
    <t>Resultado De Explotacion</t>
  </si>
  <si>
    <t>3.01.01.00</t>
  </si>
  <si>
    <t>Ingresos de explotación</t>
  </si>
  <si>
    <t>3.01.02.00</t>
  </si>
  <si>
    <t xml:space="preserve">Costos de explotación </t>
  </si>
  <si>
    <t>3.01.03.00</t>
  </si>
  <si>
    <t xml:space="preserve">Gastos de administración y ventas </t>
  </si>
  <si>
    <t>3.01.11.00</t>
  </si>
  <si>
    <t>Ingresos de explotación con partes relacionadas del exterior</t>
  </si>
  <si>
    <t>3.01.12.00</t>
  </si>
  <si>
    <t>Costos de explotación con relacionados del exterior</t>
  </si>
  <si>
    <t>3.01.13.00</t>
  </si>
  <si>
    <t>Gastos de administración y ventas con relacionados del exterior</t>
  </si>
  <si>
    <t>3.02.00.00</t>
  </si>
  <si>
    <t>Resultado Fuera De Explotacion</t>
  </si>
  <si>
    <t>3.02.01.00</t>
  </si>
  <si>
    <t>Ingresos financieros</t>
  </si>
  <si>
    <t>3.02.02.00</t>
  </si>
  <si>
    <t>Utilidad (pérdida) inversiones empresas relacionadas</t>
  </si>
  <si>
    <t>3.02.03.00</t>
  </si>
  <si>
    <t>Otros ingresos fuera de la explotación</t>
  </si>
  <si>
    <t>3.02.06.00</t>
  </si>
  <si>
    <t xml:space="preserve">Gastos financieros con empresas relacionadas </t>
  </si>
  <si>
    <t>3.02.07.00</t>
  </si>
  <si>
    <t xml:space="preserve">Gastos financieros con empresas no relacionadas </t>
  </si>
  <si>
    <t>3.02.08.00</t>
  </si>
  <si>
    <t>Resultado por Instrumentos Derivados</t>
  </si>
  <si>
    <t>3.02.11.00</t>
  </si>
  <si>
    <t>Ingresos financieros con partes relacionadas del exterior</t>
  </si>
  <si>
    <t>3.02.16.00</t>
  </si>
  <si>
    <t>Gastos financieros con partes relacionadas del exterior</t>
  </si>
  <si>
    <t>3.02.30.00</t>
  </si>
  <si>
    <t>Intereses percibidos o devengado con partes relacionadas del exterior</t>
  </si>
  <si>
    <t>3.02.31.00</t>
  </si>
  <si>
    <t>Intereses pagados o adeudados con partes relacionadas del exterior</t>
  </si>
  <si>
    <t>3.03.00.00</t>
  </si>
  <si>
    <t>Resultados que no representan flujo de fondos</t>
  </si>
  <si>
    <t>3.03.01.00</t>
  </si>
  <si>
    <t>Depreciacion</t>
  </si>
  <si>
    <t>3.03.02.00</t>
  </si>
  <si>
    <t>Deterioros</t>
  </si>
  <si>
    <t>3.03.03.00</t>
  </si>
  <si>
    <t>Amortización Intangibles distintos a las Plusvalias</t>
  </si>
  <si>
    <t>3.03.04.00</t>
  </si>
  <si>
    <t>Amortización menor valor de inversiones (Goodwill)</t>
  </si>
  <si>
    <t>3.03.05.00</t>
  </si>
  <si>
    <t>Amortización mayor valor de inversiones</t>
  </si>
  <si>
    <t>3.03.06.00</t>
  </si>
  <si>
    <t>Castigos</t>
  </si>
  <si>
    <t>3.03.07.00</t>
  </si>
  <si>
    <t>Deudores Incobrables</t>
  </si>
  <si>
    <t>3.04.00.00</t>
  </si>
  <si>
    <t>Ajustes a Valor de Mercado</t>
  </si>
  <si>
    <t>3.04.01.00</t>
  </si>
  <si>
    <t>Valor Mercado Instrumentos Derivados acogidos Ley 20.544</t>
  </si>
  <si>
    <t>3.04.02.00</t>
  </si>
  <si>
    <r>
      <t xml:space="preserve">Valor Mercado Instrumentos Derivados </t>
    </r>
    <r>
      <rPr>
        <b/>
        <sz val="10"/>
        <rFont val="Arial"/>
        <family val="2"/>
      </rPr>
      <t xml:space="preserve">NO </t>
    </r>
    <r>
      <rPr>
        <sz val="10"/>
        <rFont val="Arial"/>
        <family val="2"/>
      </rPr>
      <t>acogidos Ley 20.544</t>
    </r>
  </si>
  <si>
    <t>3.04.03.00</t>
  </si>
  <si>
    <t>Ajuste Valor Mercado Existencias (VNR) y Activos Biologicos</t>
  </si>
  <si>
    <t>3.04.04.00</t>
  </si>
  <si>
    <t>Ajuste Valor Mercado Propiedad Planta y Equipo, Propiedad Inversion, Activos No Corrientes Mantenidos para la Venta</t>
  </si>
  <si>
    <t>3.04.05.00</t>
  </si>
  <si>
    <t>Ajuste Valor Mercado Fondos Mutuos</t>
  </si>
  <si>
    <t>3.04.06.00</t>
  </si>
  <si>
    <t>Ajuste Valor Mercado Valores Negociables</t>
  </si>
  <si>
    <t>3.04.07.00</t>
  </si>
  <si>
    <t>Ajuste Valor Neto Realización</t>
  </si>
  <si>
    <t>3.04.99.00</t>
  </si>
  <si>
    <t>Otros Ajustes a Valor Mercado</t>
  </si>
  <si>
    <t>3.05.00.00</t>
  </si>
  <si>
    <t>Otros Resultados</t>
  </si>
  <si>
    <t>3.05.01.00</t>
  </si>
  <si>
    <t>Resultado por la Enajenacion de Inversiones Permanentes</t>
  </si>
  <si>
    <t>3.05.02.00</t>
  </si>
  <si>
    <t>Resultado por la Enajenacion de Inversiones en otras sociedades</t>
  </si>
  <si>
    <t>3.05.05.00</t>
  </si>
  <si>
    <t>Resultado por la Enajenacion de Inversiones en Valores Negociables</t>
  </si>
  <si>
    <t>3.05.07.00</t>
  </si>
  <si>
    <t>Resultado por la Enajenacion Propiedad Planta y Equipos,Propiedad de Inversion y Activos no Corrientes mantenidos para la venta</t>
  </si>
  <si>
    <t>3.05.08.00</t>
  </si>
  <si>
    <t>Resultado enajenación Activo Fijo</t>
  </si>
  <si>
    <t>3.05.09.00</t>
  </si>
  <si>
    <t>Utilidad (pérdida) por resultados devengados en Otras Sociedades</t>
  </si>
  <si>
    <t>3.05.10.00</t>
  </si>
  <si>
    <t xml:space="preserve">Otros egresos fuera de la explotación </t>
  </si>
  <si>
    <t>3.05.11.00</t>
  </si>
  <si>
    <t>Corrección monetaria</t>
  </si>
  <si>
    <t>3.05.12.00</t>
  </si>
  <si>
    <t>Diferencias de cambio</t>
  </si>
  <si>
    <t>3.05.13.00</t>
  </si>
  <si>
    <t>Donaciones</t>
  </si>
  <si>
    <t>3.05.15.00</t>
  </si>
  <si>
    <t>Intereses,Multas y Reajustes</t>
  </si>
  <si>
    <t>3.05.16.00</t>
  </si>
  <si>
    <t>Patentes Municipales</t>
  </si>
  <si>
    <t>3.05.17.00</t>
  </si>
  <si>
    <t>Otros Impuestos</t>
  </si>
  <si>
    <t>3.06.00.00</t>
  </si>
  <si>
    <t xml:space="preserve">Resultado Antes de Impuesto a la Renta </t>
  </si>
  <si>
    <t>3.06.01.00</t>
  </si>
  <si>
    <t>Impuesto a La Renta</t>
  </si>
  <si>
    <t>3.06.02.00</t>
  </si>
  <si>
    <t>SECCIÓN III</t>
  </si>
  <si>
    <t xml:space="preserve"> </t>
  </si>
  <si>
    <t xml:space="preserve">  AJUSTES TRIBUTARIOS (DDJJ 1926 Sección B) </t>
  </si>
  <si>
    <t xml:space="preserve">Ajustes Tributarios (DDJJ 1846 Sección C) </t>
  </si>
  <si>
    <t>5.01.01.00</t>
  </si>
  <si>
    <t>Por Efectivo y Valores Negociables</t>
  </si>
  <si>
    <t>5.01.01.01</t>
  </si>
  <si>
    <t>Corr.mon. de las acciones de sociedades anónimas (SPA, FIP)  Art. 41 inciso 1 N°8</t>
  </si>
  <si>
    <t>5.01.01.02</t>
  </si>
  <si>
    <t>Corr.mon. de los aportes en sociedades de personas. Art. 41 inciso 1 N°9</t>
  </si>
  <si>
    <t>5.01.01.03</t>
  </si>
  <si>
    <t>Corr.mon.bonos, pagares y otros activos financieros</t>
  </si>
  <si>
    <t>5.01.01.04</t>
  </si>
  <si>
    <t>Interes a valor tributario por activos financieros</t>
  </si>
  <si>
    <t>5.01.01.05</t>
  </si>
  <si>
    <r>
      <t>Dividendos o retiros percibidos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contabilizados en ingresos según registros contables</t>
    </r>
  </si>
  <si>
    <t>5.01.01.06</t>
  </si>
  <si>
    <t>Ajuste por Valor Mercado de Fondos Mutuos</t>
  </si>
  <si>
    <t>5.01.01.07</t>
  </si>
  <si>
    <t xml:space="preserve">Ajuste por Valor Mercado otros instrumentos Financieros </t>
  </si>
  <si>
    <t>5.01.01.08</t>
  </si>
  <si>
    <t>Deterioro por activos financieros</t>
  </si>
  <si>
    <t>5.01.01.09</t>
  </si>
  <si>
    <t>Ajuste tasa efectiva por activos financieros</t>
  </si>
  <si>
    <t>5.01.01.10</t>
  </si>
  <si>
    <t xml:space="preserve">Resultado por Enajenación activos financieros según registros contables </t>
  </si>
  <si>
    <t>5.01.01.11</t>
  </si>
  <si>
    <t>Resultado por Enajenación activos financieros a valor tributario</t>
  </si>
  <si>
    <t>5.01.01.12</t>
  </si>
  <si>
    <t>Participaciones percibidos desde Fondos Mutuos, o Fondos de Inversión</t>
  </si>
  <si>
    <t>5.01.01.98</t>
  </si>
  <si>
    <t>Otros agregados al resultado tributario por activos financieros</t>
  </si>
  <si>
    <t>5.01.01.99</t>
  </si>
  <si>
    <t>Otros deducidos al resultado tributario por activos financieros</t>
  </si>
  <si>
    <t>5.01.02.00</t>
  </si>
  <si>
    <t>Por Instrumentos Derivados y contratos de Retrocompra o Retroventa</t>
  </si>
  <si>
    <t>5.01.02.01</t>
  </si>
  <si>
    <t>Valor mercado instrumentos derivados NO acogidos Ley 20.544</t>
  </si>
  <si>
    <t>5.01.02.02</t>
  </si>
  <si>
    <t>Valor mercado instrumentos derivados registrados en patrimonio acogidos Ley 20.544</t>
  </si>
  <si>
    <t>5.01.02.03</t>
  </si>
  <si>
    <t>Ineficacia por Instrumentos derivados</t>
  </si>
  <si>
    <t>5.01.02.04</t>
  </si>
  <si>
    <t>Ajuste por pactos o contratos de retrocompra y/o retroventa según registros contables</t>
  </si>
  <si>
    <t>5.01.02.05</t>
  </si>
  <si>
    <t>Ajuste por pactos, contratos de retrocompra y/o retroventa a valor tributario</t>
  </si>
  <si>
    <t>5.01.02.96</t>
  </si>
  <si>
    <t>Otros agregados al resultado tributario por instrumentos derivados</t>
  </si>
  <si>
    <t>5.01.02.97</t>
  </si>
  <si>
    <t>Otras deducciones al resultado tributario por instrumentos derivados</t>
  </si>
  <si>
    <t>5.01.02.98</t>
  </si>
  <si>
    <t>Otros agregados al resultado tributario por pactos, pactos retrocompra y/o retroventa</t>
  </si>
  <si>
    <t>5.01.02.99</t>
  </si>
  <si>
    <t>Otras deducciones al resultado tributario por pactos, pactos retrocompra y/o retroventa</t>
  </si>
  <si>
    <t>5.01.03.00</t>
  </si>
  <si>
    <t>Por deudores comerciales</t>
  </si>
  <si>
    <t>5.01.03.01</t>
  </si>
  <si>
    <t>Castigo directo deudores incobrables según registros contables</t>
  </si>
  <si>
    <t>5.01.03.02</t>
  </si>
  <si>
    <t>Estimación deudores incobrables según registros contables</t>
  </si>
  <si>
    <t>5.01.03.03</t>
  </si>
  <si>
    <r>
      <t xml:space="preserve">Castigo deudores incobrables Art.31 Inciso 4 N°4 </t>
    </r>
    <r>
      <rPr>
        <sz val="10"/>
        <color rgb="FFFF0000"/>
        <rFont val="Arial"/>
        <family val="2"/>
      </rPr>
      <t xml:space="preserve"> &gt; 365 días</t>
    </r>
  </si>
  <si>
    <t>5.01.03.04</t>
  </si>
  <si>
    <r>
      <t xml:space="preserve">Estimacion deudores incobrables Art.31 Inciso 4 N°4  </t>
    </r>
    <r>
      <rPr>
        <sz val="10"/>
        <color rgb="FFFF0000"/>
        <rFont val="Arial"/>
        <family val="2"/>
      </rPr>
      <t>&lt;= 365 días</t>
    </r>
  </si>
  <si>
    <t>5.01.03.05</t>
  </si>
  <si>
    <t>Resultado por Venta de Cartera según registros contables</t>
  </si>
  <si>
    <t>5.01.03.06</t>
  </si>
  <si>
    <t>Resultado por Venta de Cartera a Valor Tributario</t>
  </si>
  <si>
    <t>5.01.03.07</t>
  </si>
  <si>
    <t>Ajuste por Colocaciones por efecto de Tasa Efectiva</t>
  </si>
  <si>
    <t>5.01.03.98</t>
  </si>
  <si>
    <t>Otros agregados al resultado tributario por deudores comericales</t>
  </si>
  <si>
    <t>5.01.03.99</t>
  </si>
  <si>
    <t>Otras deducciones al resultado tributario por deudores incobrables</t>
  </si>
  <si>
    <t>5.01.04.00</t>
  </si>
  <si>
    <t>Por Activo realizable (inventarios) y Activos Biológicos</t>
  </si>
  <si>
    <t>5.01.04.01</t>
  </si>
  <si>
    <t>Corr.mon. de los bienes físicos del activo realizable (inventarios)  Art. 41 inciso 1 N°3 LIR</t>
  </si>
  <si>
    <t>5.01.04.02</t>
  </si>
  <si>
    <t>Ajuste por  Valor Neto Realización</t>
  </si>
  <si>
    <t>5.01.04.03</t>
  </si>
  <si>
    <t>Ajuste por Provision Obsolescencia</t>
  </si>
  <si>
    <t>5.01.04.04</t>
  </si>
  <si>
    <t xml:space="preserve">Ajuste por concepto de acortamiento </t>
  </si>
  <si>
    <t>5.01.04.09</t>
  </si>
  <si>
    <t>Ajuste por Costo Financiero activado (Intereses activados en inventario)</t>
  </si>
  <si>
    <t>5.01.04.05</t>
  </si>
  <si>
    <t>Ajuste por CIF activados financieramente</t>
  </si>
  <si>
    <t>5.01.04.06</t>
  </si>
  <si>
    <t>Costo de Ventas según registros contables</t>
  </si>
  <si>
    <t>5.01.04.07</t>
  </si>
  <si>
    <t>Costo directo de bienes y servicios Art.30 LIR</t>
  </si>
  <si>
    <t>5.01.04.08</t>
  </si>
  <si>
    <t>Ajuste Valor Mercado activos Biológicos</t>
  </si>
  <si>
    <t>5.01.04.98</t>
  </si>
  <si>
    <t>Otros agregados al resultado tributario por inventarios</t>
  </si>
  <si>
    <t>5.01.04.99</t>
  </si>
  <si>
    <t>Otras deducciones al resultado tributario por inventarios</t>
  </si>
  <si>
    <t>5.01.05.00</t>
  </si>
  <si>
    <t>Por Propiedad Planta y Equipo , Propiedades de Inversion  y Activos disponibles para la Venta  (excluye a Bienes entregados en Leasing)</t>
  </si>
  <si>
    <t>5.01.05.01</t>
  </si>
  <si>
    <t>Corr.mon. de los bienes físicos del activo inmovilizado. Art. 41 inciso 1 N°2</t>
  </si>
  <si>
    <t>5.01.05.02</t>
  </si>
  <si>
    <t xml:space="preserve">Deterioro (Impairtment) propiedad planta y equipo según registros contables  </t>
  </si>
  <si>
    <t>5.01.05.03</t>
  </si>
  <si>
    <t xml:space="preserve">Pérdida por revalorización propiedad planta y equipo según registros contables </t>
  </si>
  <si>
    <t>5.01.05.04</t>
  </si>
  <si>
    <t xml:space="preserve">Castigo Financiero propiedad planta y equipo  según registros contables  </t>
  </si>
  <si>
    <t>5.01.05.05</t>
  </si>
  <si>
    <t xml:space="preserve">Depreciación Financiera según registros contables  </t>
  </si>
  <si>
    <t>5.01.05.06</t>
  </si>
  <si>
    <t>Depreciación Normal bienes físicos del activo inmovilizado Art.31 Inciso 4 N°5</t>
  </si>
  <si>
    <t>5.01.05.07</t>
  </si>
  <si>
    <t>Depreciación Acelerada bienes físicos del activo inmovilizado Art.31 Inciso 4 N°5</t>
  </si>
  <si>
    <t>5.01.05.08</t>
  </si>
  <si>
    <t>Ajuste por Costo Financiero activado (Intereses activados PPE)</t>
  </si>
  <si>
    <t>5.01.05.09</t>
  </si>
  <si>
    <t xml:space="preserve">Utilidad por revalorización propiedad planta y equipo según registros contables </t>
  </si>
  <si>
    <t>5.01.05.10</t>
  </si>
  <si>
    <t>Ajuste Valor Mercado Propiedades de Inversión</t>
  </si>
  <si>
    <t>5.01.05.11</t>
  </si>
  <si>
    <t>Ajuste Valor Mercado Activos mantenidos para la venta</t>
  </si>
  <si>
    <t>5.01.05.12</t>
  </si>
  <si>
    <t>Ajuste Valor Mercado Activos provenientes de Intercambios de activos</t>
  </si>
  <si>
    <t>5.01.05.13</t>
  </si>
  <si>
    <t>Provisión bienes recibidos en pago, remate judicial o de aquellos disponibles para la venta</t>
  </si>
  <si>
    <t>5.01.05.14</t>
  </si>
  <si>
    <t>Resultado por Enajenacion de propiedad planta y equipo, Propiedades de Inversion y Activos disponibles para la venta según registros contables</t>
  </si>
  <si>
    <t>5.01.05.15</t>
  </si>
  <si>
    <t>Resultado por Enajenacion de  bienes físicos del activo inmovilizado (valor tributario)</t>
  </si>
  <si>
    <t>5.01.05.16</t>
  </si>
  <si>
    <t>Castigo Tributario de los bienes físicos del activo inmovilizado</t>
  </si>
  <si>
    <t>5.01.05.17</t>
  </si>
  <si>
    <t>Ajuste por Remodelaciones Bienes Propios</t>
  </si>
  <si>
    <t>5.01.05.18</t>
  </si>
  <si>
    <t>Ajuste por Remodelaciones Bienes de Terceros</t>
  </si>
  <si>
    <t>5.01.05.20</t>
  </si>
  <si>
    <r>
      <t xml:space="preserve">Dep.Acel.bienes físicos del activo inmovilizado Art.31 Inciso 4 N°5 Bis </t>
    </r>
    <r>
      <rPr>
        <sz val="10"/>
        <rFont val="Arial"/>
        <family val="2"/>
      </rPr>
      <t>(1/10 Depreciacion)</t>
    </r>
  </si>
  <si>
    <t>5.01.05.21</t>
  </si>
  <si>
    <t>Dep.Acel. 50% activo inmovilizado utilizado en el ejercicio (art. 21° transitorio Ley N° 21.210)</t>
  </si>
  <si>
    <t>5.01.05.22</t>
  </si>
  <si>
    <t>Dep.Acel. 100% activo inmovilizado adquirido en el ejercicio (art. 22° transitorio Ley N° 21.210)</t>
  </si>
  <si>
    <t>Dep.Acel. 100%  N°3 del Art.3 de la Ley 21.256 (Acuerdo de reactivación) (art. 22° Bis transitorio Ley N° 21.210)</t>
  </si>
  <si>
    <t>5.01.05.96</t>
  </si>
  <si>
    <t>Otros agregados o deducciones por Propiedades de Inversión</t>
  </si>
  <si>
    <t>5.01.05.97</t>
  </si>
  <si>
    <t>Otros agregados o deducciones por activos mantenidos para la venta</t>
  </si>
  <si>
    <t>5.01.05.98</t>
  </si>
  <si>
    <t>Otros agregados al resultado tributario por activo fijo</t>
  </si>
  <si>
    <t>5.01.05.99</t>
  </si>
  <si>
    <t>Otras deducciones al resultado tributario por activo fijo</t>
  </si>
  <si>
    <t>5.01.06.00</t>
  </si>
  <si>
    <t xml:space="preserve">Activos contratados por leasing </t>
  </si>
  <si>
    <t>5.01.06.01</t>
  </si>
  <si>
    <t>Depreciación de activos en leasing</t>
  </si>
  <si>
    <t>5.01.06.02</t>
  </si>
  <si>
    <t xml:space="preserve">Intereses pagados por Leasing </t>
  </si>
  <si>
    <t>5.01.06.03</t>
  </si>
  <si>
    <t>Reajustes por  Obligaciones por Leasing</t>
  </si>
  <si>
    <t>5.01.06.04</t>
  </si>
  <si>
    <t>Reajustes por Intereses Diferidos por Leasing</t>
  </si>
  <si>
    <t>5.01.06.05</t>
  </si>
  <si>
    <t xml:space="preserve">Cuotas pagadas por Leasing </t>
  </si>
  <si>
    <t>5.01.06.06</t>
  </si>
  <si>
    <t xml:space="preserve">Cuotas anticipadas por Leasing </t>
  </si>
  <si>
    <t>5.01.06.98</t>
  </si>
  <si>
    <t>Otros agregados al resultado tributario por  activos en leasing</t>
  </si>
  <si>
    <t>5.01.06.99</t>
  </si>
  <si>
    <t>Otras deducciones al resultado tributario por activos en leasing</t>
  </si>
  <si>
    <t>5.01.07.00</t>
  </si>
  <si>
    <t>Activos intangibles distintos de la plusvalía (neto)</t>
  </si>
  <si>
    <t>5.01.07.01</t>
  </si>
  <si>
    <t>Corr.mon. de los derechos de llave, pertenencias, concesiones mineras y otros. Art. 41 inciso 1 N°6</t>
  </si>
  <si>
    <t>5.01.07.02</t>
  </si>
  <si>
    <t>Corr.mon. de los gastos de organización y puesta en marcha, Art. 41 inciso 1 N°7</t>
  </si>
  <si>
    <t>5.01.07.03</t>
  </si>
  <si>
    <t>Corr.mon. de los costos y gastos diferidos. Art. 41 inciso 1 N°7</t>
  </si>
  <si>
    <t>5.01.07.04</t>
  </si>
  <si>
    <t>Amortización de derechos de llave, pertenencias y concesiones mineras (Valor Financiero)</t>
  </si>
  <si>
    <t>5.01.07.05</t>
  </si>
  <si>
    <t>Amortización gastos de organización y puesta en marcha</t>
  </si>
  <si>
    <t>5.01.07.06</t>
  </si>
  <si>
    <t>Amortizacion de los costos y gastos diferidos. Art. 41 inciso 1 N°7</t>
  </si>
  <si>
    <t>5.01.07.98</t>
  </si>
  <si>
    <t>Otros agregados al resultado tributario por intangibles</t>
  </si>
  <si>
    <t>5.01.07.99</t>
  </si>
  <si>
    <t>Otras deducciones al resultado tributario por intangibles</t>
  </si>
  <si>
    <t>5.01.08.00</t>
  </si>
  <si>
    <t xml:space="preserve">Por Inversiones en otras Entidades o Entidades Relacionadas </t>
  </si>
  <si>
    <t>5.01.08.01</t>
  </si>
  <si>
    <t>5.01.08.02</t>
  </si>
  <si>
    <t>5.01.08.03</t>
  </si>
  <si>
    <t>Corr.Mon.derechos Moneda Extranjera art.41 N°4  (agencias)</t>
  </si>
  <si>
    <t>5.01.08.04</t>
  </si>
  <si>
    <t>Resultado devengado en sociedades situadas en Chile</t>
  </si>
  <si>
    <t>5.01.08.05</t>
  </si>
  <si>
    <t>Resultado devengado en sociedades situadas en el Exterior</t>
  </si>
  <si>
    <t>5.01.08.06</t>
  </si>
  <si>
    <t>Resultado devengado en Agencia u otro establecimiento permanente</t>
  </si>
  <si>
    <t>5.01.08.07</t>
  </si>
  <si>
    <t xml:space="preserve">Resultado por Enajenación Inversiones en otras Entidades según registros contables </t>
  </si>
  <si>
    <t>5.01.08.08</t>
  </si>
  <si>
    <t>Resultado por Enajenación Inversiones en otras Entidades a Valor Tributario</t>
  </si>
  <si>
    <t>5.01.08.09</t>
  </si>
  <si>
    <t>Dividendos o Retiros percibidos entidades relacionadas en Chile</t>
  </si>
  <si>
    <t>5.01.08.10</t>
  </si>
  <si>
    <t>Dividendos percibidos desde el exterior</t>
  </si>
  <si>
    <t>5.01.08.11</t>
  </si>
  <si>
    <t>Crédito total disponible</t>
  </si>
  <si>
    <t>5.01.08.12</t>
  </si>
  <si>
    <t>Gastos directos rentas extranjeras</t>
  </si>
  <si>
    <t>5.01.08.13</t>
  </si>
  <si>
    <t>Gastos comunes  rentas extranjeras</t>
  </si>
  <si>
    <t>5.01.08.98</t>
  </si>
  <si>
    <t>Otros agregados al resultado tributario por Inversiones en otras Entidades</t>
  </si>
  <si>
    <t>5.01.08.99</t>
  </si>
  <si>
    <t>Otras deducciones al resultado tributario por inversiones en otras Entidades</t>
  </si>
  <si>
    <t>5.01.09.00</t>
  </si>
  <si>
    <t>Por Plusvalía (Goodwill) y Minusvalia (Badwill)</t>
  </si>
  <si>
    <t>5.01.09.01</t>
  </si>
  <si>
    <t>Deteriorio por Goodwill</t>
  </si>
  <si>
    <t>5.01.09.02</t>
  </si>
  <si>
    <t xml:space="preserve">Corr.Mon.Goodwill en relacion Art.31 inciso 4 N°9 </t>
  </si>
  <si>
    <t>5.01.09.03</t>
  </si>
  <si>
    <t>Amortización menor valor tributario en fusión Art.31 inciso 4 N°9</t>
  </si>
  <si>
    <t>5.01.09.04</t>
  </si>
  <si>
    <t>Corr.Mon.Mayor valor tributario en fusión Art.15</t>
  </si>
  <si>
    <t>5.01.09.05</t>
  </si>
  <si>
    <t>Ingreso por mayor valor tributario en fusión Art.15</t>
  </si>
  <si>
    <t>5.01.09.06</t>
  </si>
  <si>
    <t>Corr.Mon. Intangible por Goodwill en relacion Art.31 inciso 4 N°9 (Ley 20.780)</t>
  </si>
  <si>
    <t>5.01.09.98</t>
  </si>
  <si>
    <t>Otros agregados al resultado tributario por Goodwil y/o Badwill</t>
  </si>
  <si>
    <t>5.01.09.99</t>
  </si>
  <si>
    <t>Otras deducciones al resultado tributario por Goodwil y/o Badwill</t>
  </si>
  <si>
    <t>5.01.10.00</t>
  </si>
  <si>
    <t>Por Bienes entregados en Leasing</t>
  </si>
  <si>
    <t>5.01.10.01</t>
  </si>
  <si>
    <t>Corr.mon. de los bienes físicos del activo inmovilizado (entregados en leasing) . Art. 41 inciso 1 N°2</t>
  </si>
  <si>
    <t>5.01.10.02</t>
  </si>
  <si>
    <t>Ingreso por cuotas percibidas por leasing</t>
  </si>
  <si>
    <t>5.01.10.03</t>
  </si>
  <si>
    <t>Ingreso por cuotas devengadas por leasing</t>
  </si>
  <si>
    <t>5.01.10.04</t>
  </si>
  <si>
    <t>Ingreso por Intereses por leasing según registros contables</t>
  </si>
  <si>
    <t>5.01.10.05</t>
  </si>
  <si>
    <t xml:space="preserve">Ingreso Tributario por Seguros Devengados por Bienes Siniestrados </t>
  </si>
  <si>
    <t>5.01.10.06</t>
  </si>
  <si>
    <t>Resultado por reajustes por leasing según registros contables</t>
  </si>
  <si>
    <t>5.01.10.07</t>
  </si>
  <si>
    <t>Estimación deudores incobrables por leasing</t>
  </si>
  <si>
    <t>5.01.10.08</t>
  </si>
  <si>
    <t>Depreciación Normal bienes entregados en  leasing (valor tributario)</t>
  </si>
  <si>
    <t>5.01.10.09</t>
  </si>
  <si>
    <t>Depreciación Acelerada bienes entregados en  leasing (valor tributario)</t>
  </si>
  <si>
    <t>5.01.10.10</t>
  </si>
  <si>
    <t>Otros ingresos por leasing según registros contables</t>
  </si>
  <si>
    <t>5.01.10.11</t>
  </si>
  <si>
    <t>Costo Venta Bienes entregados en Leasing  (al término del contrato)</t>
  </si>
  <si>
    <t>5.01.10.12</t>
  </si>
  <si>
    <t>Costo Venta Bienes entregados en Leasing (anticipado o cedido)</t>
  </si>
  <si>
    <t>5.01.10.13</t>
  </si>
  <si>
    <t>Gastos relacionados con Leasing, (Notariales, seguros, entre otros)</t>
  </si>
  <si>
    <t>5.01.10.98</t>
  </si>
  <si>
    <t>Otros agregados al resultado tributario por  bienes entregados  en leasing</t>
  </si>
  <si>
    <t>5.01.10.99</t>
  </si>
  <si>
    <t>Otras deducciones al resultado tributario por activos bienes entregados en leasing</t>
  </si>
  <si>
    <t>5.01.11.00</t>
  </si>
  <si>
    <t>Por Otros pasivos financieros, corrientes</t>
  </si>
  <si>
    <t>5.01.11.01</t>
  </si>
  <si>
    <t>Ajuste tasa efectiva en obligaciones con bancos</t>
  </si>
  <si>
    <t>5.01.11.02</t>
  </si>
  <si>
    <t>Gastos diferidos por obligaciones con bancos</t>
  </si>
  <si>
    <t>5.01.11.03</t>
  </si>
  <si>
    <t>Menor Valor en Colocacion de Bonos</t>
  </si>
  <si>
    <t>5.01.11.04</t>
  </si>
  <si>
    <t>Corrección monetaria Menor Valor Bonos</t>
  </si>
  <si>
    <t>5.01.11.05</t>
  </si>
  <si>
    <t>Amortizacion Menor Valor Bonos</t>
  </si>
  <si>
    <t>5.01.11.06</t>
  </si>
  <si>
    <t>Gastos diferidos por Colocacion de Bonos</t>
  </si>
  <si>
    <t>5.01.11.07</t>
  </si>
  <si>
    <t>Corrección monetaria Gastos Diferidos por Colocacion de Bonos</t>
  </si>
  <si>
    <t>5.01.11.08</t>
  </si>
  <si>
    <t>Amortización Gastos diferidos por Colocacion de Bonos</t>
  </si>
  <si>
    <t>5.01.11.09</t>
  </si>
  <si>
    <t xml:space="preserve">Ajuste a Valor de Mercado por Bonos emitidos </t>
  </si>
  <si>
    <t>5.01.11.10</t>
  </si>
  <si>
    <t>Intereses Financieros por Bonos Emitidos</t>
  </si>
  <si>
    <t>5.01.11.11</t>
  </si>
  <si>
    <t>Intereses a Valor Tributario por Bonos Emitidos</t>
  </si>
  <si>
    <t>5.01.11.98</t>
  </si>
  <si>
    <t>Otros agregados al resultado tributario por bonos emitidos</t>
  </si>
  <si>
    <t>5.01.11.99</t>
  </si>
  <si>
    <t>Otros deducciones al resultado tributario por bonos emitidos</t>
  </si>
  <si>
    <t>5.01.12.00</t>
  </si>
  <si>
    <t>Por Impuesto a la Renta e Impuesto Diferido</t>
  </si>
  <si>
    <t>5.01.12.01</t>
  </si>
  <si>
    <t>Provisión Impuesto Renta 1a Categoría</t>
  </si>
  <si>
    <t>5.01.12.02</t>
  </si>
  <si>
    <r>
      <t>Provisión Impuesto Único Artículo 21 (</t>
    </r>
    <r>
      <rPr>
        <b/>
        <sz val="10"/>
        <rFont val="Arial"/>
        <family val="2"/>
      </rPr>
      <t>40</t>
    </r>
    <r>
      <rPr>
        <sz val="10"/>
        <rFont val="Arial"/>
        <family val="2"/>
      </rPr>
      <t>%)</t>
    </r>
  </si>
  <si>
    <t>5.01.12.03</t>
  </si>
  <si>
    <t>Provisión Impuesto a la actividad Minera</t>
  </si>
  <si>
    <t>5.01.12.04</t>
  </si>
  <si>
    <t>Provisión Impuesto Único Empresa Estatal</t>
  </si>
  <si>
    <t>5.01.12.06</t>
  </si>
  <si>
    <t xml:space="preserve">Impuesto Diferido </t>
  </si>
  <si>
    <t>5.01.12.99</t>
  </si>
  <si>
    <t>Otras Provisiones por Impuestos</t>
  </si>
  <si>
    <t>5.01.13.00</t>
  </si>
  <si>
    <t>Por Provisiones Corrientes y No Corrientes por Beneficios a los Empleados</t>
  </si>
  <si>
    <t>5.01.13.01</t>
  </si>
  <si>
    <t xml:space="preserve">Provisión Vacaciones </t>
  </si>
  <si>
    <t>5.01.13.02</t>
  </si>
  <si>
    <t>Provisión Gratificaciones</t>
  </si>
  <si>
    <t>5.01.13.03</t>
  </si>
  <si>
    <t>Indemnización años de Servicios  Valor Financiero</t>
  </si>
  <si>
    <t>5.01.13.04</t>
  </si>
  <si>
    <t>Indemnización años de Servicios  Valor Tributario</t>
  </si>
  <si>
    <t>5.01.13.05</t>
  </si>
  <si>
    <t>Provisión por Bonos Metas, Bono Eficiencia, (entre otros)</t>
  </si>
  <si>
    <t>5.01.13.06</t>
  </si>
  <si>
    <t>Pagos Basados en Acciones</t>
  </si>
  <si>
    <t>5.01.13.98</t>
  </si>
  <si>
    <t>Provisiones por Beneficios Definidos</t>
  </si>
  <si>
    <t>5.01.13.99</t>
  </si>
  <si>
    <t>Otras Provisiones por Beneficios Empleados</t>
  </si>
  <si>
    <t>5.01.14.00</t>
  </si>
  <si>
    <t>Por Otras Provisiones</t>
  </si>
  <si>
    <t>5.01.14.01</t>
  </si>
  <si>
    <t>Provisión Gastos Por Pagar</t>
  </si>
  <si>
    <t>5.01.14.02</t>
  </si>
  <si>
    <t xml:space="preserve">Provisión Otras Eventualidades </t>
  </si>
  <si>
    <t>5.01.14.03</t>
  </si>
  <si>
    <t>Provisión Juicio Laboral</t>
  </si>
  <si>
    <t>5.01.14.04</t>
  </si>
  <si>
    <t>Provisiones Adicionales</t>
  </si>
  <si>
    <t>5.01.14.05</t>
  </si>
  <si>
    <t>Provisiones Riesgo Pais</t>
  </si>
  <si>
    <t>5.01.14.99</t>
  </si>
  <si>
    <t>5.01.15.00</t>
  </si>
  <si>
    <t>Por Capital Propio</t>
  </si>
  <si>
    <t>5.01.15.01</t>
  </si>
  <si>
    <t>Corr.mon. del capital propio, Art. 41 inciso 1 N°1</t>
  </si>
  <si>
    <t>5.01.15.02</t>
  </si>
  <si>
    <t>Corr.mon. del capital propio, aumentos Art. 41 inciso 1 N°1</t>
  </si>
  <si>
    <t>5.01.15.03</t>
  </si>
  <si>
    <t>Corr.mon. del capital propio, disminuciones de capital. Art. 41 inciso 1 N°1</t>
  </si>
  <si>
    <t>5.01.20.00</t>
  </si>
  <si>
    <t>Por Contratos de construccion</t>
  </si>
  <si>
    <t>5.01.20.01</t>
  </si>
  <si>
    <t>Resultado por contrato de Promesa de Venta según registro contable</t>
  </si>
  <si>
    <t>5.01.20.02</t>
  </si>
  <si>
    <t>Resultado por contrato de Suma Alzada según registro contable</t>
  </si>
  <si>
    <t>5.01.20.03</t>
  </si>
  <si>
    <t>Resultado por contrato de Obra de uso público según registro contable</t>
  </si>
  <si>
    <t>5.01.20.04</t>
  </si>
  <si>
    <t>Resultado por contrato de Promesa de Venta a valor tributario</t>
  </si>
  <si>
    <t>5.01.20.05</t>
  </si>
  <si>
    <t>Resultado por contrato de Suma Alzada a valor tributario</t>
  </si>
  <si>
    <t>5.01.20.06</t>
  </si>
  <si>
    <t>Resultado por contrato de Obra de uso público a valor tributario</t>
  </si>
  <si>
    <t>5.01.20.98</t>
  </si>
  <si>
    <t>Otros agregados al resultado tributario por contratos de construcción</t>
  </si>
  <si>
    <t>5.01.20.99</t>
  </si>
  <si>
    <t>Otras deducciones al resultado tributario por contrato de construcción</t>
  </si>
  <si>
    <t>5.03.01.00</t>
  </si>
  <si>
    <t>Por Ingreso NO renta (INR)</t>
  </si>
  <si>
    <t>5.03.01.01</t>
  </si>
  <si>
    <t xml:space="preserve">INR por enajenación de instrumentos de deuda de oferta pública Art.104 LIR </t>
  </si>
  <si>
    <t>5.03.01.02</t>
  </si>
  <si>
    <t xml:space="preserve">INR por enajenación de valores Art.107 LIR </t>
  </si>
  <si>
    <t>5.03.01.03</t>
  </si>
  <si>
    <t>INR provenientes de la explotación de bienes raices no agricolas D.F.L.N°2</t>
  </si>
  <si>
    <t>5.03.01.04</t>
  </si>
  <si>
    <t xml:space="preserve">Costo Directo INR por enajenación de instrumentos de deuda de oferta pública Art.104 LIR </t>
  </si>
  <si>
    <t>5.03.01.05</t>
  </si>
  <si>
    <t xml:space="preserve">Costo Directo INR por enajenación de valores Art.107 LIR </t>
  </si>
  <si>
    <t>5.03.01.06</t>
  </si>
  <si>
    <t>Costo Directo INR provenientes de la explotación de bienes raices no agricolas D.F.L.N°2</t>
  </si>
  <si>
    <t>5.03.01.07</t>
  </si>
  <si>
    <t xml:space="preserve">Gastos Utilización Común INR por enajenación de instrumentos de deuda de oferta pública Art.104 LIR </t>
  </si>
  <si>
    <t>5.03.01.08</t>
  </si>
  <si>
    <t xml:space="preserve">Gastos Utilización Común INR por enajenación de valores Art.107 LIR </t>
  </si>
  <si>
    <t>5.03.01.09</t>
  </si>
  <si>
    <t>Gastos Utilización Común INR provenientes de la explotación de bienes raices no agricolas D.F.L.N°2</t>
  </si>
  <si>
    <t>5.03.01.10</t>
  </si>
  <si>
    <t>Otros INR</t>
  </si>
  <si>
    <t>5.03.01.98</t>
  </si>
  <si>
    <t>Otros Costos Directos INR</t>
  </si>
  <si>
    <t>5.03.01.99</t>
  </si>
  <si>
    <t>Otros Gastos Utilización Común</t>
  </si>
  <si>
    <t>5.03.02.00</t>
  </si>
  <si>
    <t>Por Rentas exentas de primera categoría (REX)</t>
  </si>
  <si>
    <t>5.03.02.01</t>
  </si>
  <si>
    <t>Rentas o ingresos exentos de primera categoría</t>
  </si>
  <si>
    <t>5.03.02.02</t>
  </si>
  <si>
    <t>Costos directos asociados a REX de primera categoría</t>
  </si>
  <si>
    <t>5.03.02.03</t>
  </si>
  <si>
    <t>Gastos Utilización Común a REX</t>
  </si>
  <si>
    <t>5.03.04.00</t>
  </si>
  <si>
    <t>Por Otros Ajustes tributarios</t>
  </si>
  <si>
    <t>5.03.04.01</t>
  </si>
  <si>
    <t>Corr.mon. de los créditos o derechos en moneda extranjera o reajustables. Art. 41 inciso 1 N°4</t>
  </si>
  <si>
    <t>5.03.04.02</t>
  </si>
  <si>
    <t>Corr.mon. de monedas extranjeras y de oro. Art. 41 inciso 1 N°5</t>
  </si>
  <si>
    <t>5.03.04.03</t>
  </si>
  <si>
    <t>Corr.mon. de deudas u obligaciones en moneda extranjera o reajustables. Art. 41 inciso 1 N°10</t>
  </si>
  <si>
    <t>5.03.04.04</t>
  </si>
  <si>
    <t>Corrección monetaria cierre de faenas mineras (Ley 20.551)</t>
  </si>
  <si>
    <t>5.03.04.05</t>
  </si>
  <si>
    <t>Ingresos de explotación Artículos 15 / 29 LIR  ( Valor Tributario)</t>
  </si>
  <si>
    <t>5.03.04.06</t>
  </si>
  <si>
    <t xml:space="preserve">PPUA  </t>
  </si>
  <si>
    <t>5.03.04.11</t>
  </si>
  <si>
    <t xml:space="preserve">Interés Devengado Art. 20 N° 2 (Instrumentos Art.104 Lir) </t>
  </si>
  <si>
    <t>5.03.04.20</t>
  </si>
  <si>
    <r>
      <t>Deduccion 50% RLI (14 E</t>
    </r>
    <r>
      <rPr>
        <sz val="10"/>
        <rFont val="Arial"/>
        <family val="2"/>
      </rPr>
      <t>)</t>
    </r>
  </si>
  <si>
    <t>5.03.04.22</t>
  </si>
  <si>
    <t>Deducción Gasto por pago Impuesto Voluntario Art. 14 letra A) N° 6</t>
  </si>
  <si>
    <t>5.03.04.30</t>
  </si>
  <si>
    <t>Ingreso Diferido por cambio de régimen</t>
  </si>
  <si>
    <t>5.03.04.31</t>
  </si>
  <si>
    <t>Ingresos Devengados por cambio de régimen</t>
  </si>
  <si>
    <t>5.03.04.32</t>
  </si>
  <si>
    <t>5.03.04.40</t>
  </si>
  <si>
    <t>Rentas Pasivas devengadas</t>
  </si>
  <si>
    <t>5.03.04.98</t>
  </si>
  <si>
    <t xml:space="preserve">Otros agregados al resultado tributario </t>
  </si>
  <si>
    <t>5.03.04.99</t>
  </si>
  <si>
    <t xml:space="preserve">Otras deducciones al resultado tributario </t>
  </si>
  <si>
    <t>5.03.05.00</t>
  </si>
  <si>
    <t>Por Gastos rechazados</t>
  </si>
  <si>
    <t>5.03.05.01</t>
  </si>
  <si>
    <t>Contribuciones Bienes Raices</t>
  </si>
  <si>
    <t>5.03.05.02</t>
  </si>
  <si>
    <t>Gastos No Documentados</t>
  </si>
  <si>
    <t>5.03.05.04</t>
  </si>
  <si>
    <t>Gastos por Donaciones Rechazadas</t>
  </si>
  <si>
    <t>5.03.05.05</t>
  </si>
  <si>
    <t>Gastos por Automóvil, Station Wagon y Similares</t>
  </si>
  <si>
    <t>5.03.05.10</t>
  </si>
  <si>
    <t xml:space="preserve">Gastos rechazados no afectos a la tributación del art. 21 </t>
  </si>
  <si>
    <t>5.03.05.13</t>
  </si>
  <si>
    <t>Gasto por Intereses, Reajustes y Multas Fiscales</t>
  </si>
  <si>
    <t>5.03.05.14</t>
  </si>
  <si>
    <t>Gasto por 'Impuesto de Primera Categoría</t>
  </si>
  <si>
    <t>5.03.05.15</t>
  </si>
  <si>
    <t>Gasto por 'Reajustes Art.72 LIR</t>
  </si>
  <si>
    <t>5.03.05.16</t>
  </si>
  <si>
    <t>Gasto por Impuesto Unico Art.21</t>
  </si>
  <si>
    <t>5.03.05.17</t>
  </si>
  <si>
    <t>Gasto por Diferencia de créditos por IDPC otorgados en forma indebida o en exceso, (art. 14 letra A) N° 7 LIR)</t>
  </si>
  <si>
    <t>5.03.05.18</t>
  </si>
  <si>
    <t>Gasto por Diferencia de IA por crédito indebido por IDPC (art. 74 N° 4 inc. 3° )</t>
  </si>
  <si>
    <t>5.03.05.19</t>
  </si>
  <si>
    <t>Pago voluntario a título de IDPC, según art. 14 letra A) N° 6 LIR</t>
  </si>
  <si>
    <t>5.03.05.20</t>
  </si>
  <si>
    <t>Gasto por ISFUT (art.25° Transitorio Ley N°21.210)</t>
  </si>
  <si>
    <t>5.03.05.21</t>
  </si>
  <si>
    <t>Gasto por IDPC por rectificación del CPT  (art.32° Transitorio Ley 21.210)</t>
  </si>
  <si>
    <t>5.03.05.22</t>
  </si>
  <si>
    <t>Gasto por Impuesto Único y Sustitutivo de 20% sobre diferencia del CPT  (art.32° Transitorio Ley 21.210)</t>
  </si>
  <si>
    <t>5.03.05.23</t>
  </si>
  <si>
    <t>Gasto por Impuesto Unico 25% Retiros Desproporcionados (art.39° Transitorio Ley 21.210)</t>
  </si>
  <si>
    <t>5.03.05.98</t>
  </si>
  <si>
    <t>Otras partidas  que disminuyeron la renta líquida declarada clasificados en la letra b) a g) del N°1 art 33 LIR</t>
  </si>
  <si>
    <t>5.03.05.99</t>
  </si>
  <si>
    <t>Otras Partidas segun inciso 2° art 21 LIR</t>
  </si>
  <si>
    <t>5.04.01.00</t>
  </si>
  <si>
    <t>Por Pérdida Tributaria de Arrastre</t>
  </si>
  <si>
    <t>5.04.01.01</t>
  </si>
  <si>
    <t>5.04.01.10</t>
  </si>
  <si>
    <t>Imputaciones a la pérdida Tributaria del ejercicio</t>
  </si>
  <si>
    <t>5.04.01.11</t>
  </si>
  <si>
    <t>Dividendos o retiros percibidos afectos a IGC, que absorben la pérdida tributaria.</t>
  </si>
  <si>
    <t>5.04.01.12</t>
  </si>
  <si>
    <t>Incremento de los dividendos o retiros percibidos afectos a IGC, que absorben la pérdida tributaria</t>
  </si>
  <si>
    <t>5.01.05.23</t>
  </si>
  <si>
    <r>
      <t xml:space="preserve">Castigo deudores incobrables Art.31 Inciso 4 N°4 </t>
    </r>
    <r>
      <rPr>
        <sz val="10"/>
        <rFont val="Arial"/>
        <family val="2"/>
      </rPr>
      <t xml:space="preserve"> &gt; 365 días</t>
    </r>
  </si>
  <si>
    <t xml:space="preserve">Código </t>
  </si>
  <si>
    <t>R12</t>
  </si>
  <si>
    <t>Gastos por inversión privada en investigación y desarrollo certificados por CORFO</t>
  </si>
  <si>
    <t>Gastos por inversión privada en Investigación y desarrollo no certificados por CORFO</t>
  </si>
  <si>
    <t>Partidas del inciso primero no afectas al IU de tasa 40% y del inciso segundo del art. 21 LIR, reajustados</t>
  </si>
  <si>
    <t>Costos y gastos asociados a  ingresos no renta (art. 17 LIR), generados</t>
  </si>
  <si>
    <t>Proporcionalidad gastos imputados a  ingresos no renta</t>
  </si>
  <si>
    <t>Renta líquida imponible afecta a IDPC (o pérdida tributaria antes de imputar dividendos o retiros percibidos) del ejercicio</t>
  </si>
  <si>
    <t>Dividendos o retiros percibidos afectos a impuestos finales, que absorben la pérdida tributaria</t>
  </si>
  <si>
    <t>Incremento por IDPC de los dividendos o retiros percibidos afectos a impuestos finales, que absorben la pérdida tributaria</t>
  </si>
  <si>
    <r>
      <t xml:space="preserve">(-) Intereses y multas fiscales </t>
    </r>
    <r>
      <rPr>
        <b/>
        <sz val="12"/>
        <rFont val="Calibri"/>
        <family val="2"/>
        <scheme val="minor"/>
      </rPr>
      <t>actualizados</t>
    </r>
    <r>
      <rPr>
        <sz val="12"/>
        <rFont val="Calibri"/>
        <family val="2"/>
        <scheme val="minor"/>
      </rPr>
      <t xml:space="preserve"> …………………………...…………………...........................................................................</t>
    </r>
  </si>
  <si>
    <t>(=) Sub total Base Imponible ..……………………………………………………………….....................................…….....................................</t>
  </si>
  <si>
    <t>(=) RLI Invertida ………………………………………………………………………………………………………………………………………….......................</t>
  </si>
  <si>
    <t>DJ 1926</t>
  </si>
  <si>
    <t>Nombre</t>
  </si>
  <si>
    <r>
      <t xml:space="preserve">(+) Retiros del ejercicio reajustados al </t>
    </r>
    <r>
      <rPr>
        <b/>
        <sz val="12"/>
        <color theme="1"/>
        <rFont val="Calibri"/>
        <family val="2"/>
        <scheme val="minor"/>
      </rPr>
      <t xml:space="preserve"> 31-12-2020 </t>
    </r>
    <r>
      <rPr>
        <sz val="12"/>
        <color theme="1"/>
        <rFont val="Calibri"/>
        <family val="2"/>
        <scheme val="minor"/>
      </rPr>
      <t>………………………………………………………………………………………...............................................</t>
    </r>
  </si>
  <si>
    <r>
      <t xml:space="preserve">(- ) Capital social aportado reajustado </t>
    </r>
    <r>
      <rPr>
        <b/>
        <sz val="12"/>
        <color theme="1"/>
        <rFont val="Calibri"/>
        <family val="2"/>
        <scheme val="minor"/>
      </rPr>
      <t>al 31.12.2019</t>
    </r>
    <r>
      <rPr>
        <sz val="12"/>
        <color theme="1"/>
        <rFont val="Calibri"/>
        <family val="2"/>
        <scheme val="minor"/>
      </rPr>
      <t xml:space="preserve"> ……………………………………………………………………………………………………………………………………………….</t>
    </r>
  </si>
  <si>
    <t>Fenix Limitada</t>
  </si>
  <si>
    <t>RECUADRO Nº 13: DETERMINACIÓN DEL RAI 
 (ARTÍCULO 14 LETRA A) LIR)</t>
  </si>
  <si>
    <t>Saldo negativo del registro REX al término del ejercicio</t>
  </si>
  <si>
    <t>Remesas, retiros o dividendos repartidos  en el ejercicio, reajustados</t>
  </si>
  <si>
    <t>Saldo positivo del registro REX al término del ejercicio, antes de imputaciones</t>
  </si>
  <si>
    <t>13.04, Retiros socia Srta.Arriagada(2)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</t>
  </si>
  <si>
    <t>RECUADRO N° 15: REGISTRO TRIBUTARIO DE RENTAS EMPRESARIALES Y MOVIMIENTO STUT(ART.14 LETRA A) LIR)</t>
  </si>
  <si>
    <t>Remanente ejercicio anterior saldo inicial reajustado (saldo positivo)</t>
  </si>
  <si>
    <t>Remanente ejercicio anterior o saldos inicial reajustado (saldo negativo)</t>
  </si>
  <si>
    <t>Monto imputado al IS art. 25° transitorio Ley N° 21.210, reajustado</t>
  </si>
  <si>
    <t>Reversos y/o disminuciones del ejercicio (propios)</t>
  </si>
  <si>
    <t>Remesas, retiros, o dividendos imputados a los RTRE, reajustados</t>
  </si>
  <si>
    <t>Retiros en exceso devoluciones de capital imputados en el ejercicio, reajustados</t>
  </si>
  <si>
    <t>RECUADRO N° 16: REGISTRO SAC 
(ART. 14 LETRA A) LIR)</t>
  </si>
  <si>
    <t>Crédito por IDPC en carácter de voluntario…………………………………………………………………………………………………….</t>
  </si>
  <si>
    <t>IDPC e IPE RLI generada en el ejercicio</t>
  </si>
  <si>
    <t>IDPC e IPE retiros, dividendos o remesas percibidos</t>
  </si>
  <si>
    <t>Asignado a remesas, retiros, o dividendos efectuados en el ejercicio, reajustados</t>
  </si>
  <si>
    <t>Asignado a retiros en exceso  y devoluciones de capital  en el ejercicio, reajustados</t>
  </si>
  <si>
    <t>Remanente ejercicio anterior o saldo inicial (saldo positivo)</t>
  </si>
  <si>
    <t>Remanente ejercicio anterior o saldo inicial  (saldo negativo)</t>
  </si>
  <si>
    <t>IDPC en carácter de voluntario: ( $ 11.005.252 x tasa 27%)……</t>
  </si>
  <si>
    <t xml:space="preserve">Retiro Neto ($ 11.005.252 (-) $ 2.971.418)…..........................…. </t>
  </si>
  <si>
    <t>Tasa IDPC  ( 27/100)…………………………………………..…………………………………………………………………..</t>
  </si>
  <si>
    <r>
      <t xml:space="preserve">En el resultado Financiero se ha registrado como ingreso los Dividendos percibidos afectos a IF, proveniente de la sociedad Maxito S.A., sujeta al régimen Pro pyme general del N° 3 de la letra </t>
    </r>
    <r>
      <rPr>
        <sz val="9"/>
        <color rgb="FFFF0000"/>
        <rFont val="Calibri"/>
        <family val="2"/>
      </rPr>
      <t xml:space="preserve">D) </t>
    </r>
    <r>
      <rPr>
        <sz val="10"/>
        <color rgb="FFFF0000"/>
        <rFont val="Calibri"/>
        <family val="2"/>
        <scheme val="minor"/>
      </rPr>
      <t>del artículo 14 de la LIR. Certificado N° 254 de fecha 12.03.2021. …………………………………………………………………………………………</t>
    </r>
  </si>
  <si>
    <t>CPT positivo inicial</t>
  </si>
  <si>
    <t>CPT negativo inicial</t>
  </si>
  <si>
    <t>Rentas exentas del IDPC e ingresos no renta (positivo), generados por la empresa en el ejercicio</t>
  </si>
  <si>
    <t>Remesas, retiros o dividendos repartidos en el ejercicio, reajustados</t>
  </si>
  <si>
    <t>CPT positivo</t>
  </si>
  <si>
    <t xml:space="preserve">CPT negativo </t>
  </si>
  <si>
    <t>|</t>
  </si>
  <si>
    <t>RAP Y DIFERENCIA INICIAL EX ART. 14 TER A) LIR</t>
  </si>
  <si>
    <t>Socio 2: Socia Srta. Arriagada</t>
  </si>
  <si>
    <t>Socio 1: Sociedad NSD 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</si>
</sst>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 &quot;$&quot;* #,##0_ ;_ &quot;$&quot;* \-#,##0_ ;_ &quot;$&quot;* &quot;-&quot;_ ;_ @_ "/>
    <numFmt numFmtId="164" formatCode="_-* #,##0.00_-;\-* #,##0.00_-;_-* &quot;-&quot;??_-;_-@_-"/>
    <numFmt numFmtId="165" formatCode="#,##0.000000"/>
    <numFmt numFmtId="166" formatCode="0.0%"/>
    <numFmt numFmtId="167" formatCode="#,##0;\(#,##0\)"/>
    <numFmt numFmtId="168" formatCode="_-* #,##0_-;\-* #,##0_-;_-* &quot;-&quot;??_-;_-@_-"/>
    <numFmt numFmtId="169" formatCode="#,##0.0000"/>
    <numFmt numFmtId="170" formatCode="_-* #,##0.00\ _€_-;\-* #,##0.00\ _€_-;_-* &quot;-&quot;??\ _€_-;_-@_-"/>
    <numFmt numFmtId="171" formatCode="_-* #,##0\ _€_-;\-* #,##0\ _€_-;_-* &quot;-&quot;??\ _€_-;_-@_-"/>
    <numFmt numFmtId="172" formatCode="_-* #,##0.00\ _$_-;\-* #,##0.00\ _$_-;_-* &quot;-&quot;??\ _$_-;_-@_-"/>
    <numFmt numFmtId="173" formatCode="#,##0.000;\(#,##0.000\)"/>
  </numFmts>
  <fonts count="10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Arial Narrow"/>
      <family val="2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Verdana"/>
      <family val="2"/>
    </font>
    <font>
      <b/>
      <sz val="7"/>
      <name val="Verdana"/>
      <family val="2"/>
    </font>
    <font>
      <sz val="9"/>
      <color rgb="FFFF0000"/>
      <name val="Verdana"/>
      <family val="2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Verdana"/>
      <family val="2"/>
    </font>
    <font>
      <sz val="16"/>
      <color theme="1"/>
      <name val="Calibri"/>
      <family val="2"/>
      <scheme val="minor"/>
    </font>
    <font>
      <sz val="7"/>
      <name val="Verdana"/>
      <family val="2"/>
    </font>
    <font>
      <sz val="11"/>
      <name val="Calibri"/>
      <family val="2"/>
      <scheme val="minor"/>
    </font>
    <font>
      <sz val="14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name val="Calibri"/>
      <family val="2"/>
    </font>
    <font>
      <b/>
      <sz val="14"/>
      <color rgb="FFFF0000"/>
      <name val="Calibri"/>
      <family val="2"/>
    </font>
    <font>
      <b/>
      <sz val="14"/>
      <color rgb="FF0000FF"/>
      <name val="Calibri"/>
      <family val="2"/>
    </font>
    <font>
      <sz val="16"/>
      <name val="Calibri"/>
      <family val="2"/>
    </font>
    <font>
      <sz val="14"/>
      <color theme="1"/>
      <name val="Arial"/>
      <family val="2"/>
    </font>
    <font>
      <sz val="11"/>
      <color theme="1"/>
      <name val="Calibri"/>
      <family val="2"/>
    </font>
    <font>
      <sz val="12"/>
      <name val="Arial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4"/>
      <name val="Calibri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</font>
    <font>
      <b/>
      <sz val="11"/>
      <name val="Verdana"/>
      <family val="2"/>
    </font>
    <font>
      <b/>
      <sz val="8"/>
      <name val="Verdana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FF0000"/>
      <name val="Verdana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Verdana"/>
      <family val="2"/>
    </font>
    <font>
      <sz val="14"/>
      <color rgb="FF0000FF"/>
      <name val="Calibri"/>
      <family val="2"/>
      <scheme val="minor"/>
    </font>
    <font>
      <b/>
      <sz val="14"/>
      <color rgb="FF0000FF"/>
      <name val="Verdana"/>
      <family val="2"/>
    </font>
    <font>
      <b/>
      <sz val="14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sz val="9"/>
      <color rgb="FFFF0000"/>
      <name val="Calibri"/>
      <family val="2"/>
    </font>
    <font>
      <b/>
      <sz val="8"/>
      <name val="Arial"/>
      <family val="2"/>
    </font>
    <font>
      <b/>
      <u/>
      <sz val="14"/>
      <color rgb="FFFF0000"/>
      <name val="Calibri"/>
      <family val="2"/>
      <scheme val="minor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2"/>
      <color rgb="FF00B050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0"/>
      <color rgb="FF00B050"/>
      <name val="Arial"/>
      <family val="2"/>
    </font>
    <font>
      <sz val="10"/>
      <color rgb="FF0000FF"/>
      <name val="Arial"/>
      <family val="2"/>
    </font>
    <font>
      <sz val="8"/>
      <color rgb="FFFF0000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b/>
      <sz val="12"/>
      <name val="Arial"/>
      <family val="2"/>
    </font>
    <font>
      <b/>
      <sz val="12"/>
      <name val="Verdana"/>
      <family val="2"/>
    </font>
    <font>
      <sz val="14"/>
      <color rgb="FF0000FF"/>
      <name val="Verdana"/>
      <family val="2"/>
    </font>
    <font>
      <b/>
      <sz val="11"/>
      <color rgb="FF0000FF"/>
      <name val="Verdana"/>
      <family val="2"/>
    </font>
    <font>
      <sz val="11"/>
      <color rgb="FF0000FF"/>
      <name val="Calibri"/>
      <family val="2"/>
    </font>
    <font>
      <b/>
      <sz val="11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Down">
        <fgColor auto="1"/>
      </patternFill>
    </fill>
    <fill>
      <patternFill patternType="lightDown">
        <fgColor theme="1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33CC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rgb="FF0033CC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rgb="FF0033CC"/>
      </right>
      <top style="thin">
        <color indexed="64"/>
      </top>
      <bottom style="thin">
        <color indexed="64"/>
      </bottom>
      <diagonal/>
    </border>
    <border>
      <left style="hair">
        <color rgb="FF0033CC"/>
      </left>
      <right style="hair">
        <color rgb="FF0033CC"/>
      </right>
      <top style="thin">
        <color indexed="64"/>
      </top>
      <bottom style="thin">
        <color indexed="64"/>
      </bottom>
      <diagonal/>
    </border>
    <border>
      <left style="hair">
        <color rgb="FF0033CC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rgb="FF0033CC"/>
      </bottom>
      <diagonal/>
    </border>
    <border>
      <left/>
      <right/>
      <top/>
      <bottom style="hair">
        <color rgb="FF0033CC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ck">
        <color rgb="FF0033CC"/>
      </right>
      <top style="thin">
        <color indexed="64"/>
      </top>
      <bottom style="thin">
        <color indexed="64"/>
      </bottom>
      <diagonal/>
    </border>
    <border>
      <left/>
      <right style="thick">
        <color rgb="FF0033CC"/>
      </right>
      <top style="thin">
        <color indexed="64"/>
      </top>
      <bottom style="thin">
        <color indexed="64"/>
      </bottom>
      <diagonal/>
    </border>
    <border>
      <left style="thick">
        <color rgb="FF0033C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33CC"/>
      </right>
      <top/>
      <bottom style="thin">
        <color indexed="64"/>
      </bottom>
      <diagonal/>
    </border>
    <border>
      <left style="thin">
        <color indexed="64"/>
      </left>
      <right/>
      <top style="hair">
        <color rgb="FF0033CC"/>
      </top>
      <bottom style="thin">
        <color indexed="64"/>
      </bottom>
      <diagonal/>
    </border>
    <border>
      <left/>
      <right/>
      <top style="hair">
        <color rgb="FF0033CC"/>
      </top>
      <bottom style="thin">
        <color indexed="64"/>
      </bottom>
      <diagonal/>
    </border>
    <border>
      <left/>
      <right style="thin">
        <color indexed="64"/>
      </right>
      <top style="hair">
        <color rgb="FF0033CC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rgb="FF0033CC"/>
      </bottom>
      <diagonal/>
    </border>
    <border>
      <left style="thin">
        <color indexed="64"/>
      </left>
      <right/>
      <top style="hair">
        <color rgb="FF0033CC"/>
      </top>
      <bottom style="hair">
        <color rgb="FF0033CC"/>
      </bottom>
      <diagonal/>
    </border>
    <border>
      <left style="thin">
        <color indexed="64"/>
      </left>
      <right style="hair">
        <color rgb="FF0033CC"/>
      </right>
      <top/>
      <bottom style="hair">
        <color rgb="FF0033CC"/>
      </bottom>
      <diagonal/>
    </border>
    <border>
      <left style="thin">
        <color indexed="64"/>
      </left>
      <right style="thick">
        <color rgb="FF0033CC"/>
      </right>
      <top/>
      <bottom style="medium">
        <color indexed="64"/>
      </bottom>
      <diagonal/>
    </border>
    <border>
      <left/>
      <right style="thick">
        <color rgb="FF0033CC"/>
      </right>
      <top/>
      <bottom style="medium">
        <color indexed="64"/>
      </bottom>
      <diagonal/>
    </border>
    <border>
      <left style="thick">
        <color rgb="FF0033CC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rgb="FF0033CC"/>
      </top>
      <bottom style="medium">
        <color indexed="64"/>
      </bottom>
      <diagonal/>
    </border>
    <border>
      <left/>
      <right/>
      <top style="hair">
        <color rgb="FF0033CC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rgb="FF0033CC"/>
      </right>
      <top style="medium">
        <color indexed="64"/>
      </top>
      <bottom/>
      <diagonal/>
    </border>
    <border>
      <left style="thick">
        <color rgb="FF0033CC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0033CC"/>
      </right>
      <top/>
      <bottom style="medium">
        <color indexed="64"/>
      </bottom>
      <diagonal/>
    </border>
    <border>
      <left style="thick">
        <color rgb="FF0033CC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8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</cellStyleXfs>
  <cellXfs count="875">
    <xf numFmtId="0" fontId="0" fillId="0" borderId="0" xfId="0"/>
    <xf numFmtId="3" fontId="2" fillId="0" borderId="0" xfId="0" applyNumberFormat="1" applyFont="1"/>
    <xf numFmtId="3" fontId="3" fillId="0" borderId="0" xfId="0" applyNumberFormat="1" applyFont="1" applyAlignment="1">
      <alignment horizontal="justify" vertical="top"/>
    </xf>
    <xf numFmtId="3" fontId="2" fillId="0" borderId="0" xfId="0" applyNumberFormat="1" applyFont="1" applyAlignment="1">
      <alignment horizontal="justify" wrapText="1"/>
    </xf>
    <xf numFmtId="3" fontId="3" fillId="0" borderId="0" xfId="0" applyNumberFormat="1" applyFont="1" applyAlignment="1">
      <alignment vertical="top"/>
    </xf>
    <xf numFmtId="3" fontId="3" fillId="0" borderId="0" xfId="0" applyNumberFormat="1" applyFont="1"/>
    <xf numFmtId="3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3" fillId="0" borderId="5" xfId="0" applyNumberFormat="1" applyFont="1" applyBorder="1"/>
    <xf numFmtId="3" fontId="2" fillId="0" borderId="0" xfId="0" applyNumberFormat="1" applyFont="1" applyBorder="1"/>
    <xf numFmtId="3" fontId="2" fillId="0" borderId="15" xfId="0" applyNumberFormat="1" applyFont="1" applyBorder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9" fontId="2" fillId="0" borderId="0" xfId="1" applyFont="1" applyAlignment="1">
      <alignment horizontal="center"/>
    </xf>
    <xf numFmtId="3" fontId="2" fillId="0" borderId="7" xfId="0" applyNumberFormat="1" applyFont="1" applyBorder="1"/>
    <xf numFmtId="3" fontId="2" fillId="0" borderId="7" xfId="0" applyNumberFormat="1" applyFont="1" applyFill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11" xfId="0" applyNumberFormat="1" applyFont="1" applyBorder="1"/>
    <xf numFmtId="3" fontId="2" fillId="0" borderId="12" xfId="0" applyNumberFormat="1" applyFont="1" applyBorder="1"/>
    <xf numFmtId="166" fontId="2" fillId="0" borderId="13" xfId="1" applyNumberFormat="1" applyFont="1" applyBorder="1"/>
    <xf numFmtId="3" fontId="2" fillId="0" borderId="2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3" fontId="7" fillId="0" borderId="0" xfId="0" applyNumberFormat="1" applyFont="1"/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167" fontId="2" fillId="0" borderId="0" xfId="0" applyNumberFormat="1" applyFont="1"/>
    <xf numFmtId="167" fontId="0" fillId="0" borderId="0" xfId="0" applyNumberFormat="1"/>
    <xf numFmtId="167" fontId="1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3" fontId="14" fillId="0" borderId="7" xfId="0" applyNumberFormat="1" applyFont="1" applyBorder="1" applyAlignment="1">
      <alignment horizontal="center"/>
    </xf>
    <xf numFmtId="0" fontId="15" fillId="0" borderId="12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3" fontId="16" fillId="0" borderId="0" xfId="0" applyNumberFormat="1" applyFont="1"/>
    <xf numFmtId="167" fontId="15" fillId="0" borderId="0" xfId="0" applyNumberFormat="1" applyFont="1"/>
    <xf numFmtId="167" fontId="15" fillId="0" borderId="7" xfId="0" applyNumberFormat="1" applyFont="1" applyBorder="1" applyAlignment="1">
      <alignment horizontal="right" wrapText="1"/>
    </xf>
    <xf numFmtId="167" fontId="17" fillId="0" borderId="0" xfId="0" applyNumberFormat="1" applyFont="1"/>
    <xf numFmtId="0" fontId="14" fillId="0" borderId="2" xfId="0" applyFont="1" applyBorder="1" applyAlignment="1">
      <alignment horizontal="left"/>
    </xf>
    <xf numFmtId="0" fontId="16" fillId="0" borderId="3" xfId="0" applyFont="1" applyBorder="1" applyAlignment="1">
      <alignment horizontal="left" vertical="center"/>
    </xf>
    <xf numFmtId="3" fontId="16" fillId="0" borderId="3" xfId="0" applyNumberFormat="1" applyFont="1" applyBorder="1"/>
    <xf numFmtId="167" fontId="15" fillId="0" borderId="3" xfId="0" applyNumberFormat="1" applyFont="1" applyBorder="1"/>
    <xf numFmtId="167" fontId="18" fillId="0" borderId="1" xfId="0" applyNumberFormat="1" applyFont="1" applyBorder="1" applyAlignment="1">
      <alignment horizontal="right" wrapText="1"/>
    </xf>
    <xf numFmtId="0" fontId="14" fillId="0" borderId="0" xfId="0" applyFont="1" applyAlignment="1">
      <alignment horizontal="left"/>
    </xf>
    <xf numFmtId="167" fontId="18" fillId="0" borderId="0" xfId="0" applyNumberFormat="1" applyFont="1" applyAlignment="1">
      <alignment horizontal="right" wrapText="1"/>
    </xf>
    <xf numFmtId="167" fontId="10" fillId="0" borderId="0" xfId="0" applyNumberFormat="1" applyFont="1"/>
    <xf numFmtId="167" fontId="14" fillId="0" borderId="20" xfId="0" applyNumberFormat="1" applyFont="1" applyBorder="1"/>
    <xf numFmtId="167" fontId="2" fillId="0" borderId="12" xfId="0" applyNumberFormat="1" applyFont="1" applyBorder="1"/>
    <xf numFmtId="167" fontId="2" fillId="0" borderId="0" xfId="0" applyNumberFormat="1" applyFont="1" applyBorder="1"/>
    <xf numFmtId="167" fontId="2" fillId="0" borderId="13" xfId="0" applyNumberFormat="1" applyFont="1" applyBorder="1"/>
    <xf numFmtId="167" fontId="2" fillId="0" borderId="7" xfId="0" applyNumberFormat="1" applyFont="1" applyBorder="1"/>
    <xf numFmtId="167" fontId="2" fillId="0" borderId="12" xfId="0" applyNumberFormat="1" applyFont="1" applyBorder="1" applyAlignment="1">
      <alignment horizontal="left" vertical="center"/>
    </xf>
    <xf numFmtId="167" fontId="5" fillId="0" borderId="0" xfId="0" applyNumberFormat="1" applyFont="1" applyBorder="1" applyAlignment="1">
      <alignment horizontal="left" vertical="center"/>
    </xf>
    <xf numFmtId="167" fontId="6" fillId="0" borderId="7" xfId="0" applyNumberFormat="1" applyFont="1" applyBorder="1"/>
    <xf numFmtId="167" fontId="2" fillId="0" borderId="1" xfId="0" applyNumberFormat="1" applyFont="1" applyBorder="1" applyAlignment="1">
      <alignment vertical="center"/>
    </xf>
    <xf numFmtId="167" fontId="2" fillId="3" borderId="7" xfId="0" applyNumberFormat="1" applyFont="1" applyFill="1" applyBorder="1"/>
    <xf numFmtId="167" fontId="2" fillId="0" borderId="15" xfId="0" applyNumberFormat="1" applyFont="1" applyBorder="1"/>
    <xf numFmtId="0" fontId="20" fillId="0" borderId="0" xfId="0" applyFont="1"/>
    <xf numFmtId="0" fontId="23" fillId="0" borderId="27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4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3" fillId="0" borderId="33" xfId="0" quotePrefix="1" applyFont="1" applyBorder="1" applyAlignment="1">
      <alignment horizontal="center"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4" fillId="0" borderId="8" xfId="0" applyFont="1" applyBorder="1" applyAlignment="1">
      <alignment horizontal="center" vertical="center"/>
    </xf>
    <xf numFmtId="0" fontId="23" fillId="0" borderId="34" xfId="0" quotePrefix="1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24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4" fillId="0" borderId="39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40" xfId="0" applyFont="1" applyBorder="1" applyAlignment="1">
      <alignment vertical="center"/>
    </xf>
    <xf numFmtId="0" fontId="24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3" xfId="0" applyFont="1" applyBorder="1" applyAlignment="1">
      <alignment vertical="center"/>
    </xf>
    <xf numFmtId="0" fontId="24" fillId="0" borderId="7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4" fillId="0" borderId="35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30" fillId="0" borderId="0" xfId="0" applyFont="1"/>
    <xf numFmtId="0" fontId="24" fillId="0" borderId="33" xfId="0" applyFont="1" applyBorder="1" applyAlignment="1">
      <alignment horizontal="center" vertical="center"/>
    </xf>
    <xf numFmtId="0" fontId="15" fillId="0" borderId="0" xfId="0" applyFont="1"/>
    <xf numFmtId="0" fontId="24" fillId="3" borderId="42" xfId="0" applyFont="1" applyFill="1" applyBorder="1" applyAlignment="1">
      <alignment horizontal="center" vertical="center"/>
    </xf>
    <xf numFmtId="0" fontId="24" fillId="3" borderId="41" xfId="0" applyFont="1" applyFill="1" applyBorder="1" applyAlignment="1">
      <alignment horizontal="center" vertical="center"/>
    </xf>
    <xf numFmtId="0" fontId="34" fillId="5" borderId="23" xfId="0" applyFont="1" applyFill="1" applyBorder="1" applyAlignment="1">
      <alignment vertical="center"/>
    </xf>
    <xf numFmtId="0" fontId="35" fillId="0" borderId="0" xfId="0" applyFont="1"/>
    <xf numFmtId="0" fontId="34" fillId="5" borderId="54" xfId="0" applyFont="1" applyFill="1" applyBorder="1" applyAlignment="1">
      <alignment vertical="center"/>
    </xf>
    <xf numFmtId="0" fontId="34" fillId="5" borderId="26" xfId="0" applyFont="1" applyFill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vertical="center"/>
    </xf>
    <xf numFmtId="0" fontId="27" fillId="5" borderId="3" xfId="0" applyFont="1" applyFill="1" applyBorder="1" applyAlignment="1">
      <alignment vertical="center"/>
    </xf>
    <xf numFmtId="0" fontId="27" fillId="5" borderId="4" xfId="0" applyFont="1" applyFill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7" fillId="5" borderId="1" xfId="0" applyFont="1" applyFill="1" applyBorder="1" applyAlignment="1">
      <alignment vertical="center"/>
    </xf>
    <xf numFmtId="0" fontId="22" fillId="0" borderId="14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23" fillId="0" borderId="3" xfId="0" applyFont="1" applyBorder="1"/>
    <xf numFmtId="0" fontId="22" fillId="5" borderId="1" xfId="0" applyFont="1" applyFill="1" applyBorder="1" applyAlignment="1">
      <alignment vertical="center"/>
    </xf>
    <xf numFmtId="0" fontId="22" fillId="0" borderId="62" xfId="0" applyFont="1" applyBorder="1" applyAlignment="1">
      <alignment horizontal="center" vertical="center"/>
    </xf>
    <xf numFmtId="0" fontId="22" fillId="5" borderId="63" xfId="0" applyFont="1" applyFill="1" applyBorder="1" applyAlignment="1">
      <alignment vertical="center"/>
    </xf>
    <xf numFmtId="0" fontId="37" fillId="6" borderId="14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15" xfId="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/>
    </xf>
    <xf numFmtId="0" fontId="36" fillId="6" borderId="16" xfId="0" applyFont="1" applyFill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23" fillId="0" borderId="51" xfId="0" applyFont="1" applyBorder="1" applyAlignment="1">
      <alignment vertical="center"/>
    </xf>
    <xf numFmtId="0" fontId="23" fillId="0" borderId="15" xfId="0" applyFont="1" applyBorder="1"/>
    <xf numFmtId="0" fontId="22" fillId="6" borderId="1" xfId="0" applyFont="1" applyFill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/>
    <xf numFmtId="0" fontId="23" fillId="5" borderId="37" xfId="0" applyFont="1" applyFill="1" applyBorder="1" applyAlignment="1">
      <alignment horizontal="center" vertical="center"/>
    </xf>
    <xf numFmtId="0" fontId="36" fillId="5" borderId="35" xfId="0" applyFont="1" applyFill="1" applyBorder="1" applyAlignment="1">
      <alignment horizontal="center" vertical="center"/>
    </xf>
    <xf numFmtId="0" fontId="36" fillId="5" borderId="25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7" fillId="5" borderId="71" xfId="0" applyFont="1" applyFill="1" applyBorder="1" applyAlignment="1">
      <alignment vertical="center"/>
    </xf>
    <xf numFmtId="0" fontId="27" fillId="5" borderId="69" xfId="0" applyFont="1" applyFill="1" applyBorder="1" applyAlignment="1">
      <alignment vertical="center"/>
    </xf>
    <xf numFmtId="0" fontId="27" fillId="5" borderId="70" xfId="0" applyFont="1" applyFill="1" applyBorder="1" applyAlignment="1">
      <alignment vertical="center"/>
    </xf>
    <xf numFmtId="0" fontId="22" fillId="0" borderId="71" xfId="0" applyFont="1" applyBorder="1" applyAlignment="1">
      <alignment horizontal="center" vertical="center"/>
    </xf>
    <xf numFmtId="0" fontId="36" fillId="0" borderId="25" xfId="0" applyFont="1" applyBorder="1"/>
    <xf numFmtId="0" fontId="22" fillId="0" borderId="3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7" fillId="5" borderId="35" xfId="0" applyFont="1" applyFill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8" fillId="0" borderId="0" xfId="0" applyFont="1"/>
    <xf numFmtId="0" fontId="39" fillId="0" borderId="0" xfId="2" applyFont="1"/>
    <xf numFmtId="0" fontId="41" fillId="0" borderId="0" xfId="2" applyFont="1"/>
    <xf numFmtId="0" fontId="42" fillId="0" borderId="0" xfId="2" applyFont="1"/>
    <xf numFmtId="0" fontId="43" fillId="0" borderId="0" xfId="2" applyFont="1"/>
    <xf numFmtId="0" fontId="44" fillId="0" borderId="0" xfId="2" applyFont="1"/>
    <xf numFmtId="0" fontId="38" fillId="0" borderId="0" xfId="2"/>
    <xf numFmtId="0" fontId="45" fillId="0" borderId="15" xfId="2" quotePrefix="1" applyFont="1" applyBorder="1" applyAlignment="1">
      <alignment horizontal="center"/>
    </xf>
    <xf numFmtId="0" fontId="39" fillId="0" borderId="0" xfId="2" quotePrefix="1" applyFont="1" applyAlignment="1">
      <alignment horizontal="left"/>
    </xf>
    <xf numFmtId="0" fontId="38" fillId="0" borderId="0" xfId="2" applyAlignment="1">
      <alignment horizontal="right"/>
    </xf>
    <xf numFmtId="0" fontId="38" fillId="0" borderId="0" xfId="2" applyAlignment="1">
      <alignment horizontal="center"/>
    </xf>
    <xf numFmtId="0" fontId="38" fillId="0" borderId="1" xfId="2" applyBorder="1"/>
    <xf numFmtId="0" fontId="39" fillId="0" borderId="2" xfId="2" applyFont="1" applyBorder="1"/>
    <xf numFmtId="0" fontId="39" fillId="0" borderId="4" xfId="2" applyFont="1" applyBorder="1"/>
    <xf numFmtId="0" fontId="39" fillId="0" borderId="3" xfId="2" applyFont="1" applyBorder="1"/>
    <xf numFmtId="167" fontId="39" fillId="7" borderId="3" xfId="2" applyNumberFormat="1" applyFont="1" applyFill="1" applyBorder="1" applyAlignment="1">
      <alignment vertical="center" wrapText="1"/>
    </xf>
    <xf numFmtId="0" fontId="39" fillId="7" borderId="0" xfId="2" applyFont="1" applyFill="1"/>
    <xf numFmtId="0" fontId="39" fillId="3" borderId="0" xfId="2" applyFont="1" applyFill="1"/>
    <xf numFmtId="0" fontId="39" fillId="0" borderId="8" xfId="2" applyFont="1" applyBorder="1" applyAlignment="1">
      <alignment horizontal="center" vertical="center"/>
    </xf>
    <xf numFmtId="0" fontId="48" fillId="0" borderId="0" xfId="2" applyFont="1"/>
    <xf numFmtId="3" fontId="39" fillId="7" borderId="0" xfId="2" applyNumberFormat="1" applyFont="1" applyFill="1"/>
    <xf numFmtId="0" fontId="39" fillId="0" borderId="0" xfId="2" applyFont="1" applyAlignment="1">
      <alignment horizontal="left" vertical="center"/>
    </xf>
    <xf numFmtId="167" fontId="39" fillId="7" borderId="0" xfId="2" applyNumberFormat="1" applyFont="1" applyFill="1" applyAlignment="1">
      <alignment horizontal="center" vertical="center" wrapText="1"/>
    </xf>
    <xf numFmtId="0" fontId="49" fillId="0" borderId="0" xfId="2" applyFont="1"/>
    <xf numFmtId="0" fontId="39" fillId="7" borderId="1" xfId="2" applyFont="1" applyFill="1" applyBorder="1" applyAlignment="1">
      <alignment horizontal="center" vertical="center"/>
    </xf>
    <xf numFmtId="0" fontId="39" fillId="7" borderId="0" xfId="2" applyFont="1" applyFill="1" applyAlignment="1">
      <alignment horizontal="center" vertical="center"/>
    </xf>
    <xf numFmtId="0" fontId="50" fillId="0" borderId="0" xfId="2" applyFont="1" applyAlignment="1">
      <alignment horizontal="center"/>
    </xf>
    <xf numFmtId="0" fontId="50" fillId="0" borderId="2" xfId="2" applyFont="1" applyBorder="1" applyAlignment="1">
      <alignment vertical="center"/>
    </xf>
    <xf numFmtId="0" fontId="50" fillId="0" borderId="4" xfId="2" applyFont="1" applyBorder="1" applyAlignment="1">
      <alignment vertical="center"/>
    </xf>
    <xf numFmtId="0" fontId="50" fillId="0" borderId="0" xfId="2" applyFont="1" applyAlignment="1">
      <alignment vertical="center"/>
    </xf>
    <xf numFmtId="0" fontId="50" fillId="0" borderId="3" xfId="2" applyFont="1" applyBorder="1" applyAlignment="1">
      <alignment vertical="center"/>
    </xf>
    <xf numFmtId="166" fontId="15" fillId="0" borderId="0" xfId="1" applyNumberFormat="1" applyFont="1"/>
    <xf numFmtId="0" fontId="14" fillId="0" borderId="3" xfId="0" applyFont="1" applyBorder="1" applyAlignment="1">
      <alignment horizontal="left" vertical="center"/>
    </xf>
    <xf numFmtId="3" fontId="16" fillId="0" borderId="0" xfId="0" applyNumberFormat="1" applyFont="1" applyAlignment="1">
      <alignment horizontal="left" vertical="center"/>
    </xf>
    <xf numFmtId="3" fontId="14" fillId="0" borderId="0" xfId="0" applyNumberFormat="1" applyFont="1"/>
    <xf numFmtId="3" fontId="31" fillId="0" borderId="0" xfId="0" applyNumberFormat="1" applyFont="1"/>
    <xf numFmtId="3" fontId="9" fillId="0" borderId="0" xfId="0" applyNumberFormat="1" applyFont="1"/>
    <xf numFmtId="0" fontId="51" fillId="0" borderId="6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167" fontId="2" fillId="0" borderId="6" xfId="0" applyNumberFormat="1" applyFont="1" applyBorder="1"/>
    <xf numFmtId="3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3" fontId="31" fillId="0" borderId="3" xfId="0" applyNumberFormat="1" applyFont="1" applyBorder="1"/>
    <xf numFmtId="167" fontId="31" fillId="0" borderId="1" xfId="0" applyNumberFormat="1" applyFont="1" applyBorder="1"/>
    <xf numFmtId="3" fontId="12" fillId="0" borderId="0" xfId="0" applyNumberFormat="1" applyFont="1"/>
    <xf numFmtId="3" fontId="52" fillId="0" borderId="8" xfId="2" applyNumberFormat="1" applyFont="1" applyBorder="1" applyAlignment="1">
      <alignment horizontal="center" vertical="center"/>
    </xf>
    <xf numFmtId="3" fontId="52" fillId="0" borderId="74" xfId="2" applyNumberFormat="1" applyFont="1" applyBorder="1" applyAlignment="1">
      <alignment horizontal="center" vertical="center"/>
    </xf>
    <xf numFmtId="0" fontId="52" fillId="0" borderId="74" xfId="2" quotePrefix="1" applyFont="1" applyBorder="1" applyAlignment="1">
      <alignment horizontal="center" vertical="center"/>
    </xf>
    <xf numFmtId="0" fontId="52" fillId="0" borderId="74" xfId="2" applyFont="1" applyBorder="1" applyAlignment="1">
      <alignment horizontal="center" vertical="center"/>
    </xf>
    <xf numFmtId="3" fontId="52" fillId="0" borderId="75" xfId="2" applyNumberFormat="1" applyFont="1" applyBorder="1" applyAlignment="1">
      <alignment horizontal="center" vertical="center"/>
    </xf>
    <xf numFmtId="0" fontId="52" fillId="0" borderId="75" xfId="2" quotePrefix="1" applyFont="1" applyBorder="1" applyAlignment="1">
      <alignment horizontal="center" vertical="center"/>
    </xf>
    <xf numFmtId="0" fontId="52" fillId="0" borderId="75" xfId="2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right" wrapText="1"/>
    </xf>
    <xf numFmtId="0" fontId="34" fillId="5" borderId="76" xfId="0" applyFont="1" applyFill="1" applyBorder="1" applyAlignment="1">
      <alignment vertical="center"/>
    </xf>
    <xf numFmtId="0" fontId="34" fillId="5" borderId="79" xfId="0" applyFont="1" applyFill="1" applyBorder="1" applyAlignment="1">
      <alignment vertical="center"/>
    </xf>
    <xf numFmtId="0" fontId="34" fillId="5" borderId="82" xfId="0" applyFont="1" applyFill="1" applyBorder="1" applyAlignment="1">
      <alignment vertical="center"/>
    </xf>
    <xf numFmtId="0" fontId="54" fillId="0" borderId="27" xfId="0" applyFont="1" applyBorder="1" applyAlignment="1">
      <alignment horizontal="center" vertical="center"/>
    </xf>
    <xf numFmtId="0" fontId="54" fillId="0" borderId="31" xfId="0" applyFont="1" applyBorder="1" applyAlignment="1">
      <alignment horizontal="center" vertical="center"/>
    </xf>
    <xf numFmtId="0" fontId="54" fillId="5" borderId="2" xfId="0" applyFont="1" applyFill="1" applyBorder="1" applyAlignment="1">
      <alignment vertical="center"/>
    </xf>
    <xf numFmtId="0" fontId="53" fillId="5" borderId="2" xfId="0" applyFont="1" applyFill="1" applyBorder="1" applyAlignment="1">
      <alignment vertical="center"/>
    </xf>
    <xf numFmtId="0" fontId="53" fillId="5" borderId="3" xfId="0" applyFont="1" applyFill="1" applyBorder="1" applyAlignment="1">
      <alignment vertical="center"/>
    </xf>
    <xf numFmtId="0" fontId="53" fillId="5" borderId="4" xfId="0" applyFont="1" applyFill="1" applyBorder="1" applyAlignment="1">
      <alignment vertical="center"/>
    </xf>
    <xf numFmtId="0" fontId="54" fillId="0" borderId="2" xfId="0" applyFont="1" applyBorder="1" applyAlignment="1">
      <alignment horizontal="center" vertical="center"/>
    </xf>
    <xf numFmtId="0" fontId="54" fillId="0" borderId="33" xfId="0" applyFont="1" applyBorder="1" applyAlignment="1">
      <alignment horizontal="center" vertical="center"/>
    </xf>
    <xf numFmtId="0" fontId="54" fillId="0" borderId="35" xfId="0" applyFont="1" applyBorder="1" applyAlignment="1">
      <alignment horizontal="center" vertical="center"/>
    </xf>
    <xf numFmtId="0" fontId="54" fillId="5" borderId="35" xfId="0" applyFont="1" applyFill="1" applyBorder="1" applyAlignment="1">
      <alignment vertical="center"/>
    </xf>
    <xf numFmtId="0" fontId="54" fillId="5" borderId="25" xfId="0" applyFont="1" applyFill="1" applyBorder="1" applyAlignment="1">
      <alignment vertical="center"/>
    </xf>
    <xf numFmtId="0" fontId="54" fillId="5" borderId="36" xfId="0" applyFont="1" applyFill="1" applyBorder="1" applyAlignment="1">
      <alignment vertical="center"/>
    </xf>
    <xf numFmtId="0" fontId="54" fillId="0" borderId="38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55" fillId="0" borderId="12" xfId="0" applyFont="1" applyBorder="1" applyAlignment="1">
      <alignment horizontal="left" vertical="center"/>
    </xf>
    <xf numFmtId="0" fontId="55" fillId="0" borderId="0" xfId="0" applyFont="1" applyAlignment="1">
      <alignment horizontal="left" vertical="center"/>
    </xf>
    <xf numFmtId="3" fontId="55" fillId="0" borderId="0" xfId="0" applyNumberFormat="1" applyFont="1"/>
    <xf numFmtId="167" fontId="55" fillId="0" borderId="0" xfId="0" applyNumberFormat="1" applyFont="1"/>
    <xf numFmtId="167" fontId="55" fillId="0" borderId="7" xfId="0" applyNumberFormat="1" applyFont="1" applyBorder="1" applyAlignment="1">
      <alignment horizontal="right" wrapText="1"/>
    </xf>
    <xf numFmtId="168" fontId="0" fillId="0" borderId="0" xfId="3" applyNumberFormat="1" applyFont="1"/>
    <xf numFmtId="168" fontId="0" fillId="0" borderId="0" xfId="0" applyNumberFormat="1"/>
    <xf numFmtId="3" fontId="2" fillId="3" borderId="0" xfId="0" applyNumberFormat="1" applyFont="1" applyFill="1"/>
    <xf numFmtId="3" fontId="2" fillId="0" borderId="12" xfId="0" applyNumberFormat="1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0" fillId="0" borderId="0" xfId="0" applyNumberFormat="1"/>
    <xf numFmtId="4" fontId="2" fillId="0" borderId="0" xfId="0" applyNumberFormat="1" applyFont="1"/>
    <xf numFmtId="167" fontId="56" fillId="0" borderId="20" xfId="0" applyNumberFormat="1" applyFont="1" applyBorder="1"/>
    <xf numFmtId="0" fontId="0" fillId="2" borderId="0" xfId="0" applyFill="1"/>
    <xf numFmtId="3" fontId="14" fillId="2" borderId="0" xfId="0" applyNumberFormat="1" applyFont="1" applyFill="1"/>
    <xf numFmtId="3" fontId="2" fillId="2" borderId="0" xfId="0" applyNumberFormat="1" applyFont="1" applyFill="1"/>
    <xf numFmtId="3" fontId="14" fillId="2" borderId="0" xfId="0" applyNumberFormat="1" applyFont="1" applyFill="1" applyAlignment="1">
      <alignment wrapText="1"/>
    </xf>
    <xf numFmtId="3" fontId="14" fillId="2" borderId="0" xfId="0" applyNumberFormat="1" applyFont="1" applyFill="1" applyAlignment="1"/>
    <xf numFmtId="0" fontId="0" fillId="3" borderId="0" xfId="0" applyFill="1"/>
    <xf numFmtId="3" fontId="14" fillId="3" borderId="0" xfId="0" applyNumberFormat="1" applyFont="1" applyFill="1" applyAlignment="1">
      <alignment wrapText="1"/>
    </xf>
    <xf numFmtId="169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51" fillId="0" borderId="0" xfId="0" applyNumberFormat="1" applyFont="1"/>
    <xf numFmtId="166" fontId="51" fillId="0" borderId="0" xfId="1" applyNumberFormat="1" applyFont="1"/>
    <xf numFmtId="0" fontId="0" fillId="0" borderId="0" xfId="0" applyFont="1"/>
    <xf numFmtId="166" fontId="51" fillId="0" borderId="0" xfId="1" applyNumberFormat="1" applyFont="1" applyAlignment="1">
      <alignment horizontal="center"/>
    </xf>
    <xf numFmtId="3" fontId="51" fillId="0" borderId="0" xfId="0" applyNumberFormat="1" applyFont="1" applyBorder="1"/>
    <xf numFmtId="3" fontId="59" fillId="0" borderId="5" xfId="0" applyNumberFormat="1" applyFont="1" applyBorder="1"/>
    <xf numFmtId="0" fontId="0" fillId="0" borderId="0" xfId="0" applyFont="1" applyAlignment="1">
      <alignment horizontal="center"/>
    </xf>
    <xf numFmtId="0" fontId="60" fillId="0" borderId="41" xfId="0" applyFont="1" applyBorder="1" applyAlignment="1">
      <alignment horizontal="center" vertical="center"/>
    </xf>
    <xf numFmtId="171" fontId="0" fillId="0" borderId="0" xfId="4" applyNumberFormat="1" applyFont="1"/>
    <xf numFmtId="171" fontId="10" fillId="0" borderId="0" xfId="4" applyNumberFormat="1" applyFont="1"/>
    <xf numFmtId="171" fontId="13" fillId="0" borderId="0" xfId="4" applyNumberFormat="1" applyFont="1"/>
    <xf numFmtId="0" fontId="16" fillId="0" borderId="12" xfId="0" applyFont="1" applyBorder="1" applyAlignment="1">
      <alignment horizontal="left" vertical="center"/>
    </xf>
    <xf numFmtId="167" fontId="15" fillId="0" borderId="4" xfId="0" applyNumberFormat="1" applyFont="1" applyBorder="1"/>
    <xf numFmtId="3" fontId="16" fillId="0" borderId="12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3" fontId="16" fillId="0" borderId="10" xfId="0" applyNumberFormat="1" applyFont="1" applyBorder="1"/>
    <xf numFmtId="167" fontId="15" fillId="0" borderId="10" xfId="0" applyNumberFormat="1" applyFont="1" applyBorder="1"/>
    <xf numFmtId="167" fontId="30" fillId="0" borderId="0" xfId="0" applyNumberFormat="1" applyFont="1"/>
    <xf numFmtId="173" fontId="30" fillId="0" borderId="0" xfId="0" applyNumberFormat="1" applyFont="1"/>
    <xf numFmtId="167" fontId="30" fillId="0" borderId="0" xfId="0" applyNumberFormat="1" applyFont="1" applyBorder="1" applyAlignment="1">
      <alignment horizontal="right" wrapText="1"/>
    </xf>
    <xf numFmtId="167" fontId="64" fillId="0" borderId="0" xfId="0" applyNumberFormat="1" applyFont="1" applyAlignment="1">
      <alignment horizontal="center"/>
    </xf>
    <xf numFmtId="173" fontId="64" fillId="0" borderId="0" xfId="0" applyNumberFormat="1" applyFont="1" applyAlignment="1">
      <alignment horizontal="center"/>
    </xf>
    <xf numFmtId="166" fontId="30" fillId="0" borderId="0" xfId="1" applyNumberFormat="1" applyFont="1"/>
    <xf numFmtId="0" fontId="8" fillId="0" borderId="0" xfId="0" applyFont="1" applyAlignment="1">
      <alignment horizontal="left" vertical="center"/>
    </xf>
    <xf numFmtId="3" fontId="14" fillId="0" borderId="3" xfId="0" applyNumberFormat="1" applyFont="1" applyBorder="1" applyAlignment="1">
      <alignment horizontal="left" vertical="center"/>
    </xf>
    <xf numFmtId="0" fontId="0" fillId="0" borderId="0" xfId="0" applyBorder="1"/>
    <xf numFmtId="3" fontId="16" fillId="0" borderId="1" xfId="0" applyNumberFormat="1" applyFont="1" applyBorder="1" applyAlignment="1">
      <alignment horizontal="left" vertical="center"/>
    </xf>
    <xf numFmtId="167" fontId="14" fillId="0" borderId="2" xfId="0" applyNumberFormat="1" applyFont="1" applyBorder="1" applyAlignment="1">
      <alignment vertical="center"/>
    </xf>
    <xf numFmtId="171" fontId="0" fillId="0" borderId="4" xfId="4" applyNumberFormat="1" applyFont="1" applyBorder="1"/>
    <xf numFmtId="0" fontId="0" fillId="0" borderId="3" xfId="0" applyBorder="1"/>
    <xf numFmtId="3" fontId="16" fillId="0" borderId="0" xfId="0" applyNumberFormat="1" applyFont="1" applyBorder="1" applyAlignment="1">
      <alignment horizontal="left" vertical="center"/>
    </xf>
    <xf numFmtId="167" fontId="14" fillId="0" borderId="0" xfId="0" applyNumberFormat="1" applyFont="1" applyBorder="1" applyAlignment="1">
      <alignment vertical="center"/>
    </xf>
    <xf numFmtId="171" fontId="0" fillId="0" borderId="0" xfId="4" applyNumberFormat="1" applyFont="1" applyBorder="1"/>
    <xf numFmtId="0" fontId="18" fillId="0" borderId="2" xfId="0" applyFont="1" applyBorder="1"/>
    <xf numFmtId="0" fontId="14" fillId="3" borderId="2" xfId="0" applyFont="1" applyFill="1" applyBorder="1"/>
    <xf numFmtId="167" fontId="15" fillId="3" borderId="3" xfId="0" applyNumberFormat="1" applyFont="1" applyFill="1" applyBorder="1"/>
    <xf numFmtId="9" fontId="18" fillId="3" borderId="4" xfId="1" applyFont="1" applyFill="1" applyBorder="1" applyAlignment="1">
      <alignment horizontal="center"/>
    </xf>
    <xf numFmtId="167" fontId="15" fillId="3" borderId="1" xfId="0" applyNumberFormat="1" applyFont="1" applyFill="1" applyBorder="1" applyAlignment="1">
      <alignment horizontal="center"/>
    </xf>
    <xf numFmtId="166" fontId="18" fillId="3" borderId="1" xfId="1" applyNumberFormat="1" applyFont="1" applyFill="1" applyBorder="1" applyAlignment="1">
      <alignment horizontal="center"/>
    </xf>
    <xf numFmtId="42" fontId="0" fillId="0" borderId="0" xfId="0" applyNumberFormat="1"/>
    <xf numFmtId="9" fontId="11" fillId="0" borderId="0" xfId="1" applyFont="1"/>
    <xf numFmtId="3" fontId="0" fillId="0" borderId="0" xfId="0" applyNumberFormat="1" applyAlignment="1">
      <alignment vertical="center"/>
    </xf>
    <xf numFmtId="3" fontId="66" fillId="0" borderId="0" xfId="0" applyNumberFormat="1" applyFont="1" applyAlignment="1">
      <alignment vertical="center"/>
    </xf>
    <xf numFmtId="3" fontId="12" fillId="3" borderId="0" xfId="0" applyNumberFormat="1" applyFont="1" applyFill="1" applyAlignment="1">
      <alignment horizontal="right" vertical="top"/>
    </xf>
    <xf numFmtId="0" fontId="0" fillId="0" borderId="0" xfId="0" applyAlignment="1">
      <alignment horizontal="center"/>
    </xf>
    <xf numFmtId="3" fontId="12" fillId="0" borderId="0" xfId="0" applyNumberFormat="1" applyFont="1" applyAlignment="1">
      <alignment vertical="top"/>
    </xf>
    <xf numFmtId="0" fontId="37" fillId="0" borderId="47" xfId="0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166" fontId="37" fillId="0" borderId="3" xfId="1" applyNumberFormat="1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/>
    <xf numFmtId="3" fontId="2" fillId="0" borderId="5" xfId="0" applyNumberFormat="1" applyFont="1" applyBorder="1"/>
    <xf numFmtId="0" fontId="69" fillId="0" borderId="0" xfId="6" applyFont="1"/>
    <xf numFmtId="0" fontId="69" fillId="0" borderId="0" xfId="6" applyFont="1" applyAlignment="1">
      <alignment horizontal="center" wrapText="1"/>
    </xf>
    <xf numFmtId="0" fontId="70" fillId="0" borderId="0" xfId="0" applyFont="1" applyAlignment="1">
      <alignment horizontal="left"/>
    </xf>
    <xf numFmtId="0" fontId="69" fillId="0" borderId="0" xfId="7" applyFont="1" applyProtection="1">
      <protection hidden="1"/>
    </xf>
    <xf numFmtId="0" fontId="69" fillId="0" borderId="0" xfId="6" applyFont="1" applyAlignment="1">
      <alignment wrapText="1"/>
    </xf>
    <xf numFmtId="0" fontId="69" fillId="0" borderId="0" xfId="7" applyFont="1" applyAlignment="1" applyProtection="1">
      <alignment vertical="center" wrapText="1"/>
      <protection hidden="1"/>
    </xf>
    <xf numFmtId="0" fontId="71" fillId="0" borderId="0" xfId="6" applyFont="1" applyAlignment="1">
      <alignment horizontal="center" wrapText="1"/>
    </xf>
    <xf numFmtId="0" fontId="69" fillId="0" borderId="0" xfId="7" applyFont="1" applyAlignment="1" applyProtection="1">
      <alignment horizontal="left"/>
      <protection hidden="1"/>
    </xf>
    <xf numFmtId="0" fontId="71" fillId="0" borderId="0" xfId="6" applyFont="1" applyAlignment="1">
      <alignment horizontal="right" wrapText="1"/>
    </xf>
    <xf numFmtId="0" fontId="71" fillId="0" borderId="1" xfId="6" applyFont="1" applyBorder="1" applyAlignment="1">
      <alignment horizontal="center" wrapText="1"/>
    </xf>
    <xf numFmtId="0" fontId="69" fillId="0" borderId="0" xfId="7" applyFont="1" applyAlignment="1" applyProtection="1">
      <alignment horizontal="left" vertical="center" wrapText="1"/>
      <protection hidden="1"/>
    </xf>
    <xf numFmtId="0" fontId="69" fillId="0" borderId="0" xfId="7" applyFont="1" applyAlignment="1" applyProtection="1">
      <alignment vertical="top" wrapText="1"/>
      <protection hidden="1"/>
    </xf>
    <xf numFmtId="0" fontId="69" fillId="0" borderId="0" xfId="6" applyFont="1" applyAlignment="1">
      <alignment horizontal="left"/>
    </xf>
    <xf numFmtId="0" fontId="69" fillId="0" borderId="0" xfId="6" applyFont="1" applyAlignment="1">
      <alignment horizontal="center" vertical="center" wrapText="1"/>
    </xf>
    <xf numFmtId="0" fontId="50" fillId="0" borderId="1" xfId="6" applyFont="1" applyBorder="1" applyAlignment="1">
      <alignment horizontal="center" vertical="center" wrapText="1"/>
    </xf>
    <xf numFmtId="0" fontId="69" fillId="0" borderId="0" xfId="6" applyFont="1" applyAlignment="1">
      <alignment vertical="center"/>
    </xf>
    <xf numFmtId="0" fontId="50" fillId="0" borderId="2" xfId="6" applyFont="1" applyBorder="1" applyAlignment="1">
      <alignment horizontal="center" vertical="center" wrapText="1"/>
    </xf>
    <xf numFmtId="0" fontId="50" fillId="0" borderId="1" xfId="6" applyFont="1" applyBorder="1" applyAlignment="1">
      <alignment horizontal="center" vertical="top" wrapText="1"/>
    </xf>
    <xf numFmtId="0" fontId="69" fillId="0" borderId="0" xfId="6" applyFont="1" applyAlignment="1">
      <alignment vertical="top" wrapText="1"/>
    </xf>
    <xf numFmtId="0" fontId="69" fillId="0" borderId="0" xfId="6" applyFont="1" applyAlignment="1">
      <alignment horizontal="left" vertical="top"/>
    </xf>
    <xf numFmtId="0" fontId="69" fillId="0" borderId="0" xfId="6" applyFont="1" applyAlignment="1">
      <alignment horizontal="center" vertical="top" wrapText="1"/>
    </xf>
    <xf numFmtId="0" fontId="69" fillId="0" borderId="0" xfId="8" applyFont="1"/>
    <xf numFmtId="0" fontId="69" fillId="0" borderId="0" xfId="8" applyFont="1" applyAlignment="1">
      <alignment horizontal="left"/>
    </xf>
    <xf numFmtId="0" fontId="69" fillId="0" borderId="0" xfId="8" applyFont="1" applyAlignment="1">
      <alignment horizontal="center" wrapText="1"/>
    </xf>
    <xf numFmtId="0" fontId="69" fillId="0" borderId="0" xfId="8" applyFont="1" applyAlignment="1">
      <alignment horizontal="center" vertical="center" wrapText="1"/>
    </xf>
    <xf numFmtId="0" fontId="50" fillId="0" borderId="1" xfId="8" applyFont="1" applyBorder="1" applyAlignment="1">
      <alignment horizontal="center" vertical="center" wrapText="1"/>
    </xf>
    <xf numFmtId="0" fontId="50" fillId="0" borderId="1" xfId="8" applyFont="1" applyBorder="1" applyAlignment="1">
      <alignment horizontal="center" wrapText="1"/>
    </xf>
    <xf numFmtId="0" fontId="50" fillId="0" borderId="2" xfId="8" applyFont="1" applyBorder="1" applyAlignment="1">
      <alignment horizontal="center"/>
    </xf>
    <xf numFmtId="0" fontId="50" fillId="0" borderId="1" xfId="8" applyFont="1" applyBorder="1" applyAlignment="1">
      <alignment horizontal="center"/>
    </xf>
    <xf numFmtId="0" fontId="50" fillId="0" borderId="8" xfId="6" applyFont="1" applyBorder="1" applyAlignment="1">
      <alignment horizontal="center" vertical="center" wrapText="1"/>
    </xf>
    <xf numFmtId="0" fontId="50" fillId="3" borderId="8" xfId="6" applyFont="1" applyFill="1" applyBorder="1" applyAlignment="1">
      <alignment horizontal="center" vertical="center" wrapText="1"/>
    </xf>
    <xf numFmtId="0" fontId="50" fillId="3" borderId="1" xfId="6" applyFont="1" applyFill="1" applyBorder="1" applyAlignment="1">
      <alignment horizontal="center" vertical="center" wrapText="1"/>
    </xf>
    <xf numFmtId="0" fontId="73" fillId="0" borderId="0" xfId="6" applyFont="1" applyAlignment="1">
      <alignment horizontal="center" wrapText="1"/>
    </xf>
    <xf numFmtId="0" fontId="69" fillId="0" borderId="0" xfId="8" applyFont="1" applyAlignment="1">
      <alignment wrapText="1"/>
    </xf>
    <xf numFmtId="0" fontId="69" fillId="0" borderId="0" xfId="8" applyFont="1" applyAlignment="1">
      <alignment horizontal="left" wrapText="1"/>
    </xf>
    <xf numFmtId="0" fontId="74" fillId="7" borderId="0" xfId="6" applyFont="1" applyFill="1"/>
    <xf numFmtId="0" fontId="11" fillId="3" borderId="0" xfId="0" applyFont="1" applyFill="1"/>
    <xf numFmtId="0" fontId="38" fillId="3" borderId="0" xfId="9" applyFont="1" applyFill="1"/>
    <xf numFmtId="0" fontId="76" fillId="7" borderId="0" xfId="9" applyFont="1" applyFill="1"/>
    <xf numFmtId="0" fontId="77" fillId="3" borderId="0" xfId="9" applyFont="1" applyFill="1"/>
    <xf numFmtId="0" fontId="38" fillId="3" borderId="85" xfId="9" applyFont="1" applyFill="1" applyBorder="1"/>
    <xf numFmtId="0" fontId="13" fillId="3" borderId="86" xfId="9" applyFont="1" applyFill="1" applyBorder="1" applyAlignment="1">
      <alignment horizontal="center" vertical="center" wrapText="1"/>
    </xf>
    <xf numFmtId="0" fontId="38" fillId="3" borderId="87" xfId="9" applyFont="1" applyFill="1" applyBorder="1"/>
    <xf numFmtId="0" fontId="38" fillId="3" borderId="88" xfId="9" applyFont="1" applyFill="1" applyBorder="1"/>
    <xf numFmtId="0" fontId="38" fillId="3" borderId="89" xfId="9" applyFont="1" applyFill="1" applyBorder="1"/>
    <xf numFmtId="0" fontId="38" fillId="3" borderId="90" xfId="9" applyFont="1" applyFill="1" applyBorder="1"/>
    <xf numFmtId="0" fontId="69" fillId="4" borderId="91" xfId="9" applyFont="1" applyFill="1" applyBorder="1" applyAlignment="1">
      <alignment horizontal="center" wrapText="1"/>
    </xf>
    <xf numFmtId="0" fontId="78" fillId="4" borderId="91" xfId="9" applyFont="1" applyFill="1" applyBorder="1" applyAlignment="1">
      <alignment wrapText="1"/>
    </xf>
    <xf numFmtId="0" fontId="71" fillId="4" borderId="91" xfId="9" applyFont="1" applyFill="1" applyBorder="1" applyAlignment="1">
      <alignment wrapText="1"/>
    </xf>
    <xf numFmtId="0" fontId="71" fillId="8" borderId="8" xfId="9" applyFont="1" applyFill="1" applyBorder="1"/>
    <xf numFmtId="0" fontId="71" fillId="8" borderId="8" xfId="9" applyFont="1" applyFill="1" applyBorder="1" applyAlignment="1">
      <alignment wrapText="1"/>
    </xf>
    <xf numFmtId="0" fontId="71" fillId="3" borderId="1" xfId="9" applyFont="1" applyFill="1" applyBorder="1"/>
    <xf numFmtId="0" fontId="38" fillId="3" borderId="1" xfId="9" applyFont="1" applyFill="1" applyBorder="1" applyAlignment="1">
      <alignment wrapText="1"/>
    </xf>
    <xf numFmtId="0" fontId="76" fillId="3" borderId="0" xfId="9" applyFont="1" applyFill="1"/>
    <xf numFmtId="0" fontId="71" fillId="3" borderId="1" xfId="9" applyFont="1" applyFill="1" applyBorder="1" applyAlignment="1">
      <alignment wrapText="1"/>
    </xf>
    <xf numFmtId="0" fontId="71" fillId="0" borderId="1" xfId="9" applyFont="1" applyBorder="1"/>
    <xf numFmtId="0" fontId="38" fillId="0" borderId="1" xfId="9" applyFont="1" applyBorder="1" applyAlignment="1">
      <alignment wrapText="1"/>
    </xf>
    <xf numFmtId="0" fontId="71" fillId="3" borderId="0" xfId="9" applyFont="1" applyFill="1"/>
    <xf numFmtId="0" fontId="38" fillId="3" borderId="0" xfId="9" applyFont="1" applyFill="1" applyAlignment="1">
      <alignment wrapText="1"/>
    </xf>
    <xf numFmtId="0" fontId="71" fillId="8" borderId="1" xfId="9" applyFont="1" applyFill="1" applyBorder="1"/>
    <xf numFmtId="0" fontId="71" fillId="8" borderId="1" xfId="9" applyFont="1" applyFill="1" applyBorder="1" applyAlignment="1">
      <alignment wrapText="1"/>
    </xf>
    <xf numFmtId="0" fontId="71" fillId="3" borderId="0" xfId="9" applyFont="1" applyFill="1" applyAlignment="1">
      <alignment wrapText="1"/>
    </xf>
    <xf numFmtId="0" fontId="79" fillId="3" borderId="75" xfId="9" quotePrefix="1" applyFont="1" applyFill="1" applyBorder="1" applyAlignment="1">
      <alignment horizontal="right"/>
    </xf>
    <xf numFmtId="0" fontId="71" fillId="3" borderId="75" xfId="8" applyFont="1" applyFill="1" applyBorder="1" applyAlignment="1">
      <alignment wrapText="1"/>
    </xf>
    <xf numFmtId="0" fontId="80" fillId="3" borderId="75" xfId="9" quotePrefix="1" applyFont="1" applyFill="1" applyBorder="1" applyAlignment="1">
      <alignment horizontal="right"/>
    </xf>
    <xf numFmtId="0" fontId="38" fillId="9" borderId="75" xfId="8" applyFill="1" applyBorder="1" applyAlignment="1">
      <alignment wrapText="1"/>
    </xf>
    <xf numFmtId="0" fontId="38" fillId="9" borderId="75" xfId="8" applyFill="1" applyBorder="1"/>
    <xf numFmtId="0" fontId="38" fillId="9" borderId="75" xfId="10" applyFill="1" applyBorder="1" applyAlignment="1">
      <alignment horizontal="left" vertical="center"/>
    </xf>
    <xf numFmtId="0" fontId="71" fillId="9" borderId="75" xfId="8" applyFont="1" applyFill="1" applyBorder="1" applyAlignment="1">
      <alignment wrapText="1"/>
    </xf>
    <xf numFmtId="0" fontId="38" fillId="3" borderId="75" xfId="9" quotePrefix="1" applyFont="1" applyFill="1" applyBorder="1" applyAlignment="1">
      <alignment horizontal="right"/>
    </xf>
    <xf numFmtId="0" fontId="38" fillId="0" borderId="75" xfId="9" quotePrefix="1" applyFont="1" applyBorder="1" applyAlignment="1">
      <alignment horizontal="right"/>
    </xf>
    <xf numFmtId="0" fontId="38" fillId="0" borderId="75" xfId="8" applyBorder="1"/>
    <xf numFmtId="0" fontId="38" fillId="9" borderId="75" xfId="10" applyFill="1" applyBorder="1" applyAlignment="1">
      <alignment horizontal="left" vertical="center" wrapText="1"/>
    </xf>
    <xf numFmtId="0" fontId="80" fillId="3" borderId="0" xfId="9" applyFont="1" applyFill="1"/>
    <xf numFmtId="0" fontId="82" fillId="3" borderId="0" xfId="9" applyFont="1" applyFill="1"/>
    <xf numFmtId="0" fontId="1" fillId="3" borderId="0" xfId="9" applyFill="1"/>
    <xf numFmtId="0" fontId="38" fillId="9" borderId="75" xfId="8" applyFont="1" applyFill="1" applyBorder="1" applyAlignment="1">
      <alignment wrapText="1"/>
    </xf>
    <xf numFmtId="0" fontId="16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/>
    </xf>
    <xf numFmtId="167" fontId="15" fillId="3" borderId="2" xfId="0" applyNumberFormat="1" applyFont="1" applyFill="1" applyBorder="1" applyAlignment="1">
      <alignment horizontal="center"/>
    </xf>
    <xf numFmtId="166" fontId="18" fillId="3" borderId="2" xfId="1" applyNumberFormat="1" applyFont="1" applyFill="1" applyBorder="1" applyAlignment="1">
      <alignment horizontal="center"/>
    </xf>
    <xf numFmtId="167" fontId="18" fillId="0" borderId="1" xfId="0" applyNumberFormat="1" applyFont="1" applyBorder="1" applyAlignment="1">
      <alignment wrapText="1"/>
    </xf>
    <xf numFmtId="3" fontId="16" fillId="0" borderId="6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6" fillId="0" borderId="12" xfId="0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/>
    </xf>
    <xf numFmtId="3" fontId="16" fillId="0" borderId="9" xfId="0" applyNumberFormat="1" applyFont="1" applyBorder="1" applyAlignment="1">
      <alignment horizontal="center" vertical="center"/>
    </xf>
    <xf numFmtId="167" fontId="65" fillId="0" borderId="1" xfId="0" applyNumberFormat="1" applyFont="1" applyBorder="1" applyAlignment="1">
      <alignment horizontal="center" wrapText="1"/>
    </xf>
    <xf numFmtId="0" fontId="84" fillId="0" borderId="6" xfId="0" applyFont="1" applyBorder="1" applyAlignment="1">
      <alignment horizontal="center" vertical="center"/>
    </xf>
    <xf numFmtId="0" fontId="84" fillId="0" borderId="7" xfId="0" applyFont="1" applyBorder="1" applyAlignment="1">
      <alignment horizontal="center" vertical="center"/>
    </xf>
    <xf numFmtId="3" fontId="84" fillId="0" borderId="7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3" fontId="84" fillId="0" borderId="1" xfId="0" applyNumberFormat="1" applyFont="1" applyBorder="1" applyAlignment="1">
      <alignment horizontal="center" vertical="center"/>
    </xf>
    <xf numFmtId="167" fontId="13" fillId="0" borderId="7" xfId="0" applyNumberFormat="1" applyFont="1" applyBorder="1" applyAlignment="1">
      <alignment horizontal="right" wrapText="1"/>
    </xf>
    <xf numFmtId="167" fontId="20" fillId="0" borderId="7" xfId="0" applyNumberFormat="1" applyFont="1" applyBorder="1" applyAlignment="1">
      <alignment horizontal="right" wrapText="1"/>
    </xf>
    <xf numFmtId="167" fontId="19" fillId="0" borderId="1" xfId="0" applyNumberFormat="1" applyFont="1" applyBorder="1" applyAlignment="1">
      <alignment horizontal="right" wrapText="1"/>
    </xf>
    <xf numFmtId="167" fontId="19" fillId="0" borderId="6" xfId="0" applyNumberFormat="1" applyFont="1" applyBorder="1" applyAlignment="1">
      <alignment horizontal="right" wrapText="1"/>
    </xf>
    <xf numFmtId="167" fontId="63" fillId="0" borderId="1" xfId="0" applyNumberFormat="1" applyFont="1" applyBorder="1" applyAlignment="1">
      <alignment horizontal="right" wrapText="1"/>
    </xf>
    <xf numFmtId="171" fontId="13" fillId="0" borderId="0" xfId="4" applyNumberFormat="1" applyFont="1" applyBorder="1"/>
    <xf numFmtId="42" fontId="63" fillId="0" borderId="1" xfId="0" applyNumberFormat="1" applyFont="1" applyBorder="1" applyAlignment="1">
      <alignment horizontal="right" wrapText="1"/>
    </xf>
    <xf numFmtId="42" fontId="13" fillId="0" borderId="1" xfId="0" applyNumberFormat="1" applyFont="1" applyBorder="1" applyAlignment="1">
      <alignment horizontal="right" wrapText="1"/>
    </xf>
    <xf numFmtId="0" fontId="0" fillId="0" borderId="0" xfId="0" applyAlignment="1"/>
    <xf numFmtId="167" fontId="19" fillId="0" borderId="2" xfId="0" applyNumberFormat="1" applyFont="1" applyBorder="1" applyAlignment="1">
      <alignment horizontal="center" vertical="center" wrapText="1"/>
    </xf>
    <xf numFmtId="167" fontId="31" fillId="0" borderId="4" xfId="0" applyNumberFormat="1" applyFont="1" applyBorder="1" applyAlignment="1">
      <alignment horizontal="center" vertical="center" wrapText="1"/>
    </xf>
    <xf numFmtId="0" fontId="26" fillId="0" borderId="1" xfId="0" applyFont="1" applyBorder="1"/>
    <xf numFmtId="0" fontId="26" fillId="0" borderId="1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10" fillId="0" borderId="7" xfId="0" applyFont="1" applyBorder="1"/>
    <xf numFmtId="0" fontId="35" fillId="0" borderId="7" xfId="0" applyFont="1" applyBorder="1"/>
    <xf numFmtId="0" fontId="0" fillId="0" borderId="8" xfId="0" applyBorder="1"/>
    <xf numFmtId="0" fontId="0" fillId="0" borderId="12" xfId="0" applyBorder="1"/>
    <xf numFmtId="0" fontId="84" fillId="0" borderId="8" xfId="0" applyFont="1" applyBorder="1" applyAlignment="1">
      <alignment horizontal="center" vertical="center"/>
    </xf>
    <xf numFmtId="0" fontId="0" fillId="0" borderId="1" xfId="0" applyBorder="1"/>
    <xf numFmtId="0" fontId="26" fillId="0" borderId="1" xfId="0" applyFont="1" applyBorder="1" applyAlignment="1">
      <alignment horizontal="center" vertical="center"/>
    </xf>
    <xf numFmtId="0" fontId="50" fillId="0" borderId="0" xfId="6" applyFont="1" applyBorder="1" applyAlignment="1">
      <alignment horizontal="center" vertical="top" wrapText="1"/>
    </xf>
    <xf numFmtId="0" fontId="50" fillId="0" borderId="0" xfId="6" applyFont="1" applyBorder="1" applyAlignment="1">
      <alignment horizontal="center" vertical="center" wrapText="1"/>
    </xf>
    <xf numFmtId="0" fontId="50" fillId="0" borderId="75" xfId="6" applyFont="1" applyBorder="1" applyAlignment="1">
      <alignment horizontal="center" vertical="top" wrapText="1"/>
    </xf>
    <xf numFmtId="0" fontId="50" fillId="0" borderId="75" xfId="6" applyFont="1" applyBorder="1" applyAlignment="1">
      <alignment horizontal="center" vertical="center" wrapText="1"/>
    </xf>
    <xf numFmtId="0" fontId="0" fillId="10" borderId="8" xfId="0" applyFill="1" applyBorder="1"/>
    <xf numFmtId="0" fontId="50" fillId="0" borderId="93" xfId="6" applyFont="1" applyBorder="1" applyAlignment="1">
      <alignment horizontal="center" vertical="center" wrapText="1"/>
    </xf>
    <xf numFmtId="0" fontId="50" fillId="0" borderId="90" xfId="6" applyFont="1" applyBorder="1" applyAlignment="1">
      <alignment horizontal="center" vertical="center" wrapText="1"/>
    </xf>
    <xf numFmtId="3" fontId="86" fillId="0" borderId="75" xfId="6" applyNumberFormat="1" applyFont="1" applyBorder="1" applyAlignment="1">
      <alignment horizontal="center" vertical="center" wrapText="1"/>
    </xf>
    <xf numFmtId="3" fontId="87" fillId="0" borderId="75" xfId="6" applyNumberFormat="1" applyFont="1" applyBorder="1" applyAlignment="1">
      <alignment horizontal="center" vertical="center" wrapText="1"/>
    </xf>
    <xf numFmtId="3" fontId="81" fillId="0" borderId="75" xfId="6" applyNumberFormat="1" applyFont="1" applyBorder="1" applyAlignment="1">
      <alignment horizontal="center" vertical="center" wrapText="1"/>
    </xf>
    <xf numFmtId="0" fontId="86" fillId="0" borderId="75" xfId="6" applyFont="1" applyBorder="1" applyAlignment="1">
      <alignment horizontal="center" vertical="center" wrapText="1"/>
    </xf>
    <xf numFmtId="0" fontId="87" fillId="0" borderId="75" xfId="6" applyFont="1" applyBorder="1" applyAlignment="1">
      <alignment horizontal="center" vertical="center" wrapText="1"/>
    </xf>
    <xf numFmtId="0" fontId="81" fillId="0" borderId="75" xfId="6" applyFont="1" applyBorder="1" applyAlignment="1">
      <alignment horizontal="center" vertical="center" wrapText="1"/>
    </xf>
    <xf numFmtId="0" fontId="0" fillId="10" borderId="7" xfId="0" applyFill="1" applyBorder="1"/>
    <xf numFmtId="3" fontId="87" fillId="0" borderId="1" xfId="6" applyNumberFormat="1" applyFont="1" applyBorder="1" applyAlignment="1">
      <alignment horizontal="center" vertical="center" wrapText="1"/>
    </xf>
    <xf numFmtId="3" fontId="81" fillId="0" borderId="1" xfId="6" applyNumberFormat="1" applyFont="1" applyBorder="1" applyAlignment="1">
      <alignment horizontal="center" vertical="center" wrapText="1"/>
    </xf>
    <xf numFmtId="3" fontId="71" fillId="3" borderId="1" xfId="6" applyNumberFormat="1" applyFont="1" applyFill="1" applyBorder="1" applyAlignment="1">
      <alignment horizontal="center" vertical="center" wrapText="1"/>
    </xf>
    <xf numFmtId="42" fontId="90" fillId="0" borderId="0" xfId="6" applyNumberFormat="1" applyFont="1" applyAlignment="1">
      <alignment horizontal="center" wrapText="1"/>
    </xf>
    <xf numFmtId="0" fontId="89" fillId="0" borderId="92" xfId="6" applyFont="1" applyBorder="1" applyAlignment="1">
      <alignment horizontal="left" vertical="center"/>
    </xf>
    <xf numFmtId="0" fontId="88" fillId="0" borderId="92" xfId="6" applyFont="1" applyBorder="1" applyAlignment="1">
      <alignment horizontal="left" vertical="center"/>
    </xf>
    <xf numFmtId="0" fontId="81" fillId="0" borderId="75" xfId="6" applyFont="1" applyBorder="1" applyAlignment="1">
      <alignment horizontal="center" vertical="top" wrapText="1"/>
    </xf>
    <xf numFmtId="0" fontId="87" fillId="0" borderId="75" xfId="6" applyFont="1" applyBorder="1" applyAlignment="1">
      <alignment horizontal="center" vertical="top" wrapText="1"/>
    </xf>
    <xf numFmtId="0" fontId="90" fillId="0" borderId="0" xfId="6" applyFont="1" applyAlignment="1">
      <alignment horizontal="center" vertical="center" wrapText="1"/>
    </xf>
    <xf numFmtId="0" fontId="91" fillId="0" borderId="0" xfId="6" applyFont="1" applyAlignment="1">
      <alignment horizontal="center" vertical="center" wrapText="1"/>
    </xf>
    <xf numFmtId="0" fontId="91" fillId="0" borderId="0" xfId="6" applyFont="1" applyAlignment="1">
      <alignment horizontal="center" wrapText="1"/>
    </xf>
    <xf numFmtId="0" fontId="92" fillId="0" borderId="0" xfId="6" applyFont="1" applyAlignment="1">
      <alignment horizontal="center" vertical="center" wrapText="1"/>
    </xf>
    <xf numFmtId="0" fontId="93" fillId="0" borderId="0" xfId="6" applyFont="1" applyAlignment="1">
      <alignment vertical="center"/>
    </xf>
    <xf numFmtId="0" fontId="97" fillId="0" borderId="3" xfId="2" applyFont="1" applyBorder="1"/>
    <xf numFmtId="0" fontId="98" fillId="0" borderId="0" xfId="0" applyFont="1"/>
    <xf numFmtId="168" fontId="98" fillId="0" borderId="0" xfId="3" applyNumberFormat="1" applyFont="1"/>
    <xf numFmtId="3" fontId="99" fillId="0" borderId="0" xfId="0" applyNumberFormat="1" applyFont="1"/>
    <xf numFmtId="3" fontId="99" fillId="0" borderId="0" xfId="0" applyNumberFormat="1" applyFont="1" applyAlignment="1">
      <alignment horizontal="left" vertical="top" wrapText="1"/>
    </xf>
    <xf numFmtId="167" fontId="99" fillId="0" borderId="0" xfId="0" applyNumberFormat="1" applyFont="1" applyAlignment="1">
      <alignment horizontal="right" vertical="center"/>
    </xf>
    <xf numFmtId="3" fontId="99" fillId="0" borderId="0" xfId="0" applyNumberFormat="1" applyFont="1" applyAlignment="1">
      <alignment horizontal="left" vertical="top"/>
    </xf>
    <xf numFmtId="3" fontId="99" fillId="0" borderId="0" xfId="0" applyNumberFormat="1" applyFont="1" applyAlignment="1">
      <alignment vertical="top"/>
    </xf>
    <xf numFmtId="3" fontId="2" fillId="2" borderId="2" xfId="0" applyNumberFormat="1" applyFont="1" applyFill="1" applyBorder="1" applyAlignment="1">
      <alignment horizontal="center" vertical="center" wrapText="1"/>
    </xf>
    <xf numFmtId="3" fontId="51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86" fillId="0" borderId="92" xfId="6" applyFont="1" applyBorder="1" applyAlignment="1">
      <alignment horizontal="left" vertical="center"/>
    </xf>
    <xf numFmtId="167" fontId="12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justify" vertical="top" wrapText="1"/>
    </xf>
    <xf numFmtId="3" fontId="3" fillId="0" borderId="0" xfId="0" applyNumberFormat="1" applyFont="1" applyAlignment="1">
      <alignment horizontal="justify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/>
    </xf>
    <xf numFmtId="167" fontId="19" fillId="0" borderId="2" xfId="0" applyNumberFormat="1" applyFont="1" applyBorder="1" applyAlignment="1">
      <alignment horizontal="center" wrapText="1"/>
    </xf>
    <xf numFmtId="167" fontId="19" fillId="0" borderId="3" xfId="0" applyNumberFormat="1" applyFont="1" applyBorder="1" applyAlignment="1">
      <alignment horizontal="center" wrapText="1"/>
    </xf>
    <xf numFmtId="167" fontId="19" fillId="0" borderId="4" xfId="0" applyNumberFormat="1" applyFont="1" applyBorder="1" applyAlignment="1">
      <alignment horizontal="center" wrapText="1"/>
    </xf>
    <xf numFmtId="167" fontId="85" fillId="0" borderId="9" xfId="0" applyNumberFormat="1" applyFont="1" applyBorder="1" applyAlignment="1">
      <alignment horizontal="center" vertical="center"/>
    </xf>
    <xf numFmtId="167" fontId="85" fillId="0" borderId="10" xfId="0" applyNumberFormat="1" applyFont="1" applyBorder="1" applyAlignment="1">
      <alignment horizontal="center" vertical="center"/>
    </xf>
    <xf numFmtId="167" fontId="85" fillId="0" borderId="11" xfId="0" applyNumberFormat="1" applyFont="1" applyBorder="1" applyAlignment="1">
      <alignment horizontal="center" vertical="center"/>
    </xf>
    <xf numFmtId="167" fontId="85" fillId="0" borderId="14" xfId="0" applyNumberFormat="1" applyFont="1" applyBorder="1" applyAlignment="1">
      <alignment horizontal="center" vertical="center"/>
    </xf>
    <xf numFmtId="167" fontId="85" fillId="0" borderId="15" xfId="0" applyNumberFormat="1" applyFont="1" applyBorder="1" applyAlignment="1">
      <alignment horizontal="center" vertical="center"/>
    </xf>
    <xf numFmtId="167" fontId="85" fillId="0" borderId="16" xfId="0" applyNumberFormat="1" applyFont="1" applyBorder="1" applyAlignment="1">
      <alignment horizontal="center" vertical="center"/>
    </xf>
    <xf numFmtId="167" fontId="13" fillId="4" borderId="17" xfId="0" applyNumberFormat="1" applyFont="1" applyFill="1" applyBorder="1" applyAlignment="1">
      <alignment horizontal="center" vertical="center" wrapText="1"/>
    </xf>
    <xf numFmtId="167" fontId="13" fillId="4" borderId="18" xfId="0" applyNumberFormat="1" applyFont="1" applyFill="1" applyBorder="1" applyAlignment="1">
      <alignment horizontal="center" vertical="center" wrapText="1"/>
    </xf>
    <xf numFmtId="167" fontId="13" fillId="4" borderId="19" xfId="0" applyNumberFormat="1" applyFont="1" applyFill="1" applyBorder="1" applyAlignment="1">
      <alignment horizontal="center" vertical="center" wrapText="1"/>
    </xf>
    <xf numFmtId="167" fontId="14" fillId="0" borderId="9" xfId="0" applyNumberFormat="1" applyFont="1" applyBorder="1" applyAlignment="1">
      <alignment horizontal="left" vertical="center" wrapText="1"/>
    </xf>
    <xf numFmtId="167" fontId="14" fillId="0" borderId="10" xfId="0" applyNumberFormat="1" applyFont="1" applyBorder="1" applyAlignment="1">
      <alignment horizontal="left" vertical="center" wrapText="1"/>
    </xf>
    <xf numFmtId="167" fontId="14" fillId="0" borderId="11" xfId="0" applyNumberFormat="1" applyFont="1" applyBorder="1" applyAlignment="1">
      <alignment horizontal="left" vertical="center" wrapText="1"/>
    </xf>
    <xf numFmtId="167" fontId="14" fillId="0" borderId="14" xfId="0" applyNumberFormat="1" applyFont="1" applyBorder="1" applyAlignment="1">
      <alignment horizontal="left" vertical="center" wrapText="1"/>
    </xf>
    <xf numFmtId="167" fontId="14" fillId="0" borderId="15" xfId="0" applyNumberFormat="1" applyFont="1" applyBorder="1" applyAlignment="1">
      <alignment horizontal="left" vertical="center" wrapText="1"/>
    </xf>
    <xf numFmtId="167" fontId="14" fillId="0" borderId="16" xfId="0" applyNumberFormat="1" applyFont="1" applyBorder="1" applyAlignment="1">
      <alignment horizontal="left" vertical="center" wrapText="1"/>
    </xf>
    <xf numFmtId="167" fontId="63" fillId="0" borderId="6" xfId="0" applyNumberFormat="1" applyFont="1" applyBorder="1" applyAlignment="1">
      <alignment horizontal="right" vertical="center" wrapText="1"/>
    </xf>
    <xf numFmtId="167" fontId="63" fillId="0" borderId="8" xfId="0" applyNumberFormat="1" applyFont="1" applyBorder="1" applyAlignment="1">
      <alignment horizontal="right" vertical="center" wrapText="1"/>
    </xf>
    <xf numFmtId="0" fontId="50" fillId="0" borderId="1" xfId="8" applyFont="1" applyBorder="1" applyAlignment="1">
      <alignment horizontal="center" vertical="center" wrapText="1"/>
    </xf>
    <xf numFmtId="0" fontId="50" fillId="0" borderId="1" xfId="8" applyFont="1" applyBorder="1" applyAlignment="1">
      <alignment horizontal="center" wrapText="1"/>
    </xf>
    <xf numFmtId="0" fontId="50" fillId="0" borderId="1" xfId="8" applyFont="1" applyBorder="1" applyAlignment="1">
      <alignment horizontal="center"/>
    </xf>
    <xf numFmtId="0" fontId="50" fillId="3" borderId="2" xfId="6" applyFont="1" applyFill="1" applyBorder="1" applyAlignment="1">
      <alignment horizontal="center" vertical="center" wrapText="1"/>
    </xf>
    <xf numFmtId="0" fontId="50" fillId="3" borderId="4" xfId="6" applyFont="1" applyFill="1" applyBorder="1" applyAlignment="1">
      <alignment horizontal="center" vertical="center" wrapText="1"/>
    </xf>
    <xf numFmtId="3" fontId="86" fillId="3" borderId="2" xfId="6" applyNumberFormat="1" applyFont="1" applyFill="1" applyBorder="1" applyAlignment="1">
      <alignment horizontal="center" vertical="center" wrapText="1"/>
    </xf>
    <xf numFmtId="0" fontId="86" fillId="3" borderId="4" xfId="6" applyFont="1" applyFill="1" applyBorder="1" applyAlignment="1">
      <alignment horizontal="center" vertical="center" wrapText="1"/>
    </xf>
    <xf numFmtId="0" fontId="69" fillId="0" borderId="0" xfId="8" applyFont="1" applyAlignment="1">
      <alignment horizontal="left" wrapText="1"/>
    </xf>
    <xf numFmtId="0" fontId="50" fillId="0" borderId="2" xfId="6" applyFont="1" applyBorder="1" applyAlignment="1">
      <alignment horizontal="center"/>
    </xf>
    <xf numFmtId="0" fontId="50" fillId="0" borderId="3" xfId="6" applyFont="1" applyBorder="1" applyAlignment="1">
      <alignment horizontal="center"/>
    </xf>
    <xf numFmtId="0" fontId="50" fillId="0" borderId="4" xfId="6" applyFont="1" applyBorder="1" applyAlignment="1">
      <alignment horizontal="center"/>
    </xf>
    <xf numFmtId="0" fontId="50" fillId="0" borderId="2" xfId="6" applyFont="1" applyBorder="1" applyAlignment="1">
      <alignment horizontal="center" wrapText="1"/>
    </xf>
    <xf numFmtId="0" fontId="50" fillId="0" borderId="3" xfId="6" applyFont="1" applyBorder="1" applyAlignment="1">
      <alignment horizontal="center" wrapText="1"/>
    </xf>
    <xf numFmtId="0" fontId="50" fillId="0" borderId="4" xfId="6" applyFont="1" applyBorder="1" applyAlignment="1">
      <alignment horizontal="center" wrapText="1"/>
    </xf>
    <xf numFmtId="0" fontId="50" fillId="0" borderId="6" xfId="8" applyFont="1" applyBorder="1" applyAlignment="1">
      <alignment horizontal="center" vertical="center"/>
    </xf>
    <xf numFmtId="0" fontId="50" fillId="0" borderId="8" xfId="8" applyFont="1" applyBorder="1" applyAlignment="1">
      <alignment horizontal="center" vertical="center"/>
    </xf>
    <xf numFmtId="0" fontId="50" fillId="0" borderId="9" xfId="8" applyFont="1" applyBorder="1" applyAlignment="1">
      <alignment horizontal="center" vertical="center" wrapText="1"/>
    </xf>
    <xf numFmtId="0" fontId="50" fillId="0" borderId="14" xfId="8" applyFont="1" applyBorder="1" applyAlignment="1">
      <alignment horizontal="center" vertical="center" wrapText="1"/>
    </xf>
    <xf numFmtId="0" fontId="50" fillId="0" borderId="6" xfId="8" applyFont="1" applyBorder="1" applyAlignment="1">
      <alignment horizontal="center" vertical="center" wrapText="1"/>
    </xf>
    <xf numFmtId="0" fontId="50" fillId="0" borderId="8" xfId="8" applyFont="1" applyBorder="1" applyAlignment="1">
      <alignment horizontal="center" vertical="center" wrapText="1"/>
    </xf>
    <xf numFmtId="0" fontId="50" fillId="0" borderId="1" xfId="6" applyFont="1" applyBorder="1" applyAlignment="1">
      <alignment horizontal="center" vertical="center" wrapText="1"/>
    </xf>
    <xf numFmtId="0" fontId="83" fillId="0" borderId="2" xfId="6" applyFont="1" applyBorder="1" applyAlignment="1">
      <alignment horizontal="center" vertical="center" wrapText="1"/>
    </xf>
    <xf numFmtId="0" fontId="83" fillId="0" borderId="3" xfId="6" applyFont="1" applyBorder="1" applyAlignment="1">
      <alignment horizontal="center" vertical="center" wrapText="1"/>
    </xf>
    <xf numFmtId="0" fontId="83" fillId="0" borderId="4" xfId="6" applyFont="1" applyBorder="1" applyAlignment="1">
      <alignment horizontal="center" vertical="center" wrapText="1"/>
    </xf>
    <xf numFmtId="0" fontId="50" fillId="0" borderId="2" xfId="6" applyFont="1" applyBorder="1" applyAlignment="1">
      <alignment horizontal="center" vertical="center" wrapText="1"/>
    </xf>
    <xf numFmtId="0" fontId="50" fillId="0" borderId="4" xfId="6" applyFont="1" applyBorder="1" applyAlignment="1">
      <alignment horizontal="center" vertical="center" wrapText="1"/>
    </xf>
    <xf numFmtId="0" fontId="50" fillId="0" borderId="2" xfId="8" applyFont="1" applyBorder="1" applyAlignment="1">
      <alignment horizontal="center" vertical="center" wrapText="1"/>
    </xf>
    <xf numFmtId="0" fontId="50" fillId="0" borderId="4" xfId="8" applyFont="1" applyBorder="1" applyAlignment="1">
      <alignment horizontal="center" vertical="center" wrapText="1"/>
    </xf>
    <xf numFmtId="0" fontId="50" fillId="3" borderId="14" xfId="6" applyFont="1" applyFill="1" applyBorder="1" applyAlignment="1">
      <alignment horizontal="center" vertical="center" wrapText="1"/>
    </xf>
    <xf numFmtId="0" fontId="50" fillId="3" borderId="16" xfId="6" applyFont="1" applyFill="1" applyBorder="1" applyAlignment="1">
      <alignment horizontal="center" vertical="center" wrapText="1"/>
    </xf>
    <xf numFmtId="0" fontId="50" fillId="0" borderId="2" xfId="6" applyFont="1" applyBorder="1" applyAlignment="1">
      <alignment horizontal="center" vertical="center"/>
    </xf>
    <xf numFmtId="0" fontId="50" fillId="0" borderId="3" xfId="6" applyFont="1" applyBorder="1" applyAlignment="1">
      <alignment horizontal="center" vertical="center"/>
    </xf>
    <xf numFmtId="0" fontId="50" fillId="0" borderId="4" xfId="6" applyFont="1" applyBorder="1" applyAlignment="1">
      <alignment horizontal="center" vertical="center"/>
    </xf>
    <xf numFmtId="0" fontId="50" fillId="0" borderId="1" xfId="6" applyFont="1" applyBorder="1" applyAlignment="1">
      <alignment horizontal="center" vertical="center"/>
    </xf>
    <xf numFmtId="0" fontId="50" fillId="7" borderId="2" xfId="6" applyFont="1" applyFill="1" applyBorder="1" applyAlignment="1">
      <alignment horizontal="center" vertical="center"/>
    </xf>
    <xf numFmtId="0" fontId="50" fillId="7" borderId="3" xfId="6" applyFont="1" applyFill="1" applyBorder="1" applyAlignment="1">
      <alignment horizontal="center" vertical="center"/>
    </xf>
    <xf numFmtId="0" fontId="50" fillId="7" borderId="4" xfId="6" applyFont="1" applyFill="1" applyBorder="1" applyAlignment="1">
      <alignment horizontal="center" vertical="center"/>
    </xf>
    <xf numFmtId="0" fontId="89" fillId="0" borderId="1" xfId="6" applyFont="1" applyBorder="1" applyAlignment="1">
      <alignment horizontal="center" vertical="center"/>
    </xf>
    <xf numFmtId="0" fontId="78" fillId="4" borderId="17" xfId="8" applyFont="1" applyFill="1" applyBorder="1" applyAlignment="1">
      <alignment horizontal="center" wrapText="1"/>
    </xf>
    <xf numFmtId="0" fontId="78" fillId="4" borderId="19" xfId="8" applyFont="1" applyFill="1" applyBorder="1" applyAlignment="1">
      <alignment horizontal="center" wrapText="1"/>
    </xf>
    <xf numFmtId="0" fontId="75" fillId="4" borderId="17" xfId="8" applyFont="1" applyFill="1" applyBorder="1" applyAlignment="1">
      <alignment horizontal="center" wrapText="1"/>
    </xf>
    <xf numFmtId="0" fontId="75" fillId="4" borderId="19" xfId="8" applyFont="1" applyFill="1" applyBorder="1" applyAlignment="1">
      <alignment horizontal="center" wrapText="1"/>
    </xf>
    <xf numFmtId="0" fontId="23" fillId="0" borderId="2" xfId="0" applyFont="1" applyBorder="1" applyAlignment="1">
      <alignment vertical="top" wrapText="1"/>
    </xf>
    <xf numFmtId="0" fontId="23" fillId="0" borderId="3" xfId="0" applyFont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2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7" fillId="0" borderId="18" xfId="0" applyFont="1" applyBorder="1" applyAlignment="1">
      <alignment horizontal="center" vertical="center"/>
    </xf>
    <xf numFmtId="3" fontId="61" fillId="0" borderId="0" xfId="0" applyNumberFormat="1" applyFont="1" applyAlignment="1">
      <alignment horizontal="center"/>
    </xf>
    <xf numFmtId="0" fontId="24" fillId="0" borderId="83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24" fillId="0" borderId="84" xfId="0" applyFont="1" applyBorder="1" applyAlignment="1">
      <alignment horizontal="left" vertical="center" wrapText="1"/>
    </xf>
    <xf numFmtId="3" fontId="63" fillId="0" borderId="39" xfId="0" applyNumberFormat="1" applyFont="1" applyBorder="1" applyAlignment="1">
      <alignment horizontal="center"/>
    </xf>
    <xf numFmtId="3" fontId="63" fillId="0" borderId="18" xfId="0" applyNumberFormat="1" applyFont="1" applyBorder="1" applyAlignment="1">
      <alignment horizontal="center"/>
    </xf>
    <xf numFmtId="3" fontId="63" fillId="0" borderId="40" xfId="0" applyNumberFormat="1" applyFont="1" applyBorder="1" applyAlignment="1">
      <alignment horizontal="center"/>
    </xf>
    <xf numFmtId="3" fontId="19" fillId="0" borderId="28" xfId="0" applyNumberFormat="1" applyFont="1" applyBorder="1" applyAlignment="1">
      <alignment horizontal="center"/>
    </xf>
    <xf numFmtId="3" fontId="61" fillId="0" borderId="25" xfId="0" applyNumberFormat="1" applyFont="1" applyBorder="1" applyAlignment="1">
      <alignment horizontal="center"/>
    </xf>
    <xf numFmtId="0" fontId="24" fillId="0" borderId="35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left" vertical="center" wrapText="1"/>
    </xf>
    <xf numFmtId="0" fontId="24" fillId="0" borderId="36" xfId="0" applyFont="1" applyBorder="1" applyAlignment="1">
      <alignment horizontal="left" vertical="center" wrapText="1"/>
    </xf>
    <xf numFmtId="3" fontId="62" fillId="0" borderId="22" xfId="0" applyNumberFormat="1" applyFont="1" applyBorder="1" applyAlignment="1">
      <alignment horizontal="center" vertical="center"/>
    </xf>
    <xf numFmtId="0" fontId="62" fillId="0" borderId="22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3" fillId="0" borderId="27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3" fontId="25" fillId="0" borderId="28" xfId="0" applyNumberFormat="1" applyFont="1" applyBorder="1" applyAlignment="1">
      <alignment horizontal="center"/>
    </xf>
    <xf numFmtId="0" fontId="23" fillId="0" borderId="35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36" xfId="0" applyFont="1" applyBorder="1" applyAlignment="1">
      <alignment horizontal="left" vertical="center" wrapText="1"/>
    </xf>
    <xf numFmtId="3" fontId="25" fillId="0" borderId="0" xfId="0" applyNumberFormat="1" applyFont="1" applyAlignment="1">
      <alignment horizontal="center"/>
    </xf>
    <xf numFmtId="3" fontId="61" fillId="0" borderId="15" xfId="0" applyNumberFormat="1" applyFont="1" applyBorder="1" applyAlignment="1">
      <alignment horizontal="center"/>
    </xf>
    <xf numFmtId="3" fontId="61" fillId="0" borderId="3" xfId="0" applyNumberFormat="1" applyFont="1" applyBorder="1" applyAlignment="1">
      <alignment horizontal="center"/>
    </xf>
    <xf numFmtId="0" fontId="23" fillId="0" borderId="14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3" fontId="62" fillId="0" borderId="18" xfId="0" applyNumberFormat="1" applyFont="1" applyBorder="1" applyAlignment="1">
      <alignment horizontal="center" vertical="center"/>
    </xf>
    <xf numFmtId="0" fontId="62" fillId="0" borderId="18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 textRotation="90"/>
    </xf>
    <xf numFmtId="0" fontId="28" fillId="0" borderId="24" xfId="0" applyFont="1" applyBorder="1" applyAlignment="1">
      <alignment horizontal="center" vertical="center" textRotation="90"/>
    </xf>
    <xf numFmtId="3" fontId="61" fillId="0" borderId="28" xfId="0" applyNumberFormat="1" applyFont="1" applyBorder="1" applyAlignment="1">
      <alignment horizontal="center"/>
    </xf>
    <xf numFmtId="3" fontId="61" fillId="0" borderId="16" xfId="0" applyNumberFormat="1" applyFont="1" applyBorder="1" applyAlignment="1">
      <alignment horizontal="center"/>
    </xf>
    <xf numFmtId="3" fontId="61" fillId="0" borderId="2" xfId="0" applyNumberFormat="1" applyFont="1" applyBorder="1" applyAlignment="1">
      <alignment horizontal="center"/>
    </xf>
    <xf numFmtId="3" fontId="61" fillId="0" borderId="4" xfId="0" applyNumberFormat="1" applyFont="1" applyBorder="1" applyAlignment="1">
      <alignment horizontal="center"/>
    </xf>
    <xf numFmtId="3" fontId="61" fillId="0" borderId="0" xfId="0" applyNumberFormat="1" applyFont="1" applyBorder="1" applyAlignment="1">
      <alignment horizontal="center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textRotation="90"/>
    </xf>
    <xf numFmtId="0" fontId="22" fillId="0" borderId="32" xfId="0" applyFont="1" applyBorder="1" applyAlignment="1">
      <alignment horizontal="center" vertical="center" textRotation="90"/>
    </xf>
    <xf numFmtId="0" fontId="22" fillId="0" borderId="24" xfId="0" applyFont="1" applyBorder="1" applyAlignment="1">
      <alignment horizontal="center" vertical="center" textRotation="90"/>
    </xf>
    <xf numFmtId="3" fontId="61" fillId="0" borderId="22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7" fillId="0" borderId="52" xfId="0" applyFont="1" applyBorder="1" applyAlignment="1">
      <alignment horizontal="left" vertical="center"/>
    </xf>
    <xf numFmtId="0" fontId="37" fillId="0" borderId="53" xfId="0" applyFont="1" applyBorder="1" applyAlignment="1">
      <alignment horizontal="left" vertical="center"/>
    </xf>
    <xf numFmtId="3" fontId="25" fillId="0" borderId="0" xfId="0" applyNumberFormat="1" applyFont="1" applyAlignment="1">
      <alignment horizontal="center" vertical="center"/>
    </xf>
    <xf numFmtId="0" fontId="22" fillId="0" borderId="17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3" fontId="58" fillId="3" borderId="18" xfId="0" applyNumberFormat="1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7" fillId="0" borderId="51" xfId="0" applyFont="1" applyBorder="1" applyAlignment="1">
      <alignment horizontal="left" vertical="center"/>
    </xf>
    <xf numFmtId="0" fontId="37" fillId="0" borderId="15" xfId="0" applyFont="1" applyBorder="1" applyAlignment="1">
      <alignment horizontal="left" vertical="center"/>
    </xf>
    <xf numFmtId="3" fontId="57" fillId="0" borderId="15" xfId="0" applyNumberFormat="1" applyFont="1" applyBorder="1" applyAlignment="1">
      <alignment horizontal="center" vertical="center"/>
    </xf>
    <xf numFmtId="3" fontId="25" fillId="0" borderId="15" xfId="0" applyNumberFormat="1" applyFont="1" applyBorder="1" applyAlignment="1">
      <alignment horizontal="center" vertical="center"/>
    </xf>
    <xf numFmtId="0" fontId="37" fillId="0" borderId="47" xfId="0" applyFont="1" applyBorder="1" applyAlignment="1">
      <alignment horizontal="left" vertical="center"/>
    </xf>
    <xf numFmtId="0" fontId="37" fillId="0" borderId="3" xfId="0" applyFont="1" applyBorder="1" applyAlignment="1">
      <alignment horizontal="left" vertical="center"/>
    </xf>
    <xf numFmtId="3" fontId="61" fillId="0" borderId="3" xfId="0" applyNumberFormat="1" applyFont="1" applyBorder="1" applyAlignment="1">
      <alignment horizontal="center" vertical="center"/>
    </xf>
    <xf numFmtId="3" fontId="61" fillId="0" borderId="15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37" fillId="0" borderId="46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3" fontId="61" fillId="0" borderId="28" xfId="0" applyNumberFormat="1" applyFont="1" applyBorder="1" applyAlignment="1">
      <alignment horizontal="center" vertical="center"/>
    </xf>
    <xf numFmtId="3" fontId="67" fillId="0" borderId="3" xfId="0" applyNumberFormat="1" applyFont="1" applyBorder="1" applyAlignment="1">
      <alignment horizontal="center"/>
    </xf>
    <xf numFmtId="3" fontId="61" fillId="0" borderId="4" xfId="0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3" fontId="27" fillId="0" borderId="18" xfId="0" applyNumberFormat="1" applyFont="1" applyBorder="1" applyAlignment="1">
      <alignment horizontal="center" vertical="center"/>
    </xf>
    <xf numFmtId="0" fontId="23" fillId="0" borderId="48" xfId="0" applyFont="1" applyBorder="1" applyAlignment="1">
      <alignment horizontal="left" vertical="center" wrapText="1"/>
    </xf>
    <xf numFmtId="0" fontId="23" fillId="0" borderId="49" xfId="0" applyFont="1" applyBorder="1" applyAlignment="1">
      <alignment horizontal="left" vertical="center" wrapText="1"/>
    </xf>
    <xf numFmtId="0" fontId="23" fillId="0" borderId="50" xfId="0" applyFont="1" applyBorder="1" applyAlignment="1">
      <alignment horizontal="left" vertical="center" wrapText="1"/>
    </xf>
    <xf numFmtId="3" fontId="25" fillId="0" borderId="3" xfId="0" applyNumberFormat="1" applyFont="1" applyBorder="1" applyAlignment="1">
      <alignment horizontal="center" vertical="center"/>
    </xf>
    <xf numFmtId="0" fontId="23" fillId="0" borderId="32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3" fontId="25" fillId="0" borderId="25" xfId="0" applyNumberFormat="1" applyFont="1" applyBorder="1" applyAlignment="1">
      <alignment horizontal="center" vertical="center"/>
    </xf>
    <xf numFmtId="0" fontId="23" fillId="0" borderId="47" xfId="0" applyFont="1" applyBorder="1" applyAlignment="1">
      <alignment horizontal="left" vertical="center"/>
    </xf>
    <xf numFmtId="0" fontId="94" fillId="0" borderId="21" xfId="0" applyFont="1" applyBorder="1" applyAlignment="1">
      <alignment horizontal="center" vertical="center" wrapText="1"/>
    </xf>
    <xf numFmtId="0" fontId="94" fillId="0" borderId="22" xfId="0" applyFont="1" applyBorder="1" applyAlignment="1">
      <alignment horizontal="center" vertical="center" wrapText="1"/>
    </xf>
    <xf numFmtId="0" fontId="94" fillId="0" borderId="23" xfId="0" applyFont="1" applyBorder="1" applyAlignment="1">
      <alignment horizontal="center" vertical="center" wrapText="1"/>
    </xf>
    <xf numFmtId="0" fontId="94" fillId="0" borderId="24" xfId="0" applyFont="1" applyBorder="1" applyAlignment="1">
      <alignment horizontal="center" vertical="center" wrapText="1"/>
    </xf>
    <xf numFmtId="0" fontId="94" fillId="0" borderId="25" xfId="0" applyFont="1" applyBorder="1" applyAlignment="1">
      <alignment horizontal="center" vertical="center" wrapText="1"/>
    </xf>
    <xf numFmtId="0" fontId="94" fillId="0" borderId="26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3" fontId="25" fillId="0" borderId="28" xfId="0" applyNumberFormat="1" applyFont="1" applyBorder="1" applyAlignment="1">
      <alignment horizontal="center" vertical="center"/>
    </xf>
    <xf numFmtId="0" fontId="24" fillId="0" borderId="47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3" fontId="31" fillId="0" borderId="3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center" vertical="center" wrapText="1"/>
    </xf>
    <xf numFmtId="3" fontId="14" fillId="0" borderId="14" xfId="0" applyNumberFormat="1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3" fontId="14" fillId="0" borderId="16" xfId="0" applyNumberFormat="1" applyFont="1" applyBorder="1" applyAlignment="1">
      <alignment horizontal="center" vertical="center" wrapText="1"/>
    </xf>
    <xf numFmtId="3" fontId="26" fillId="0" borderId="6" xfId="0" applyNumberFormat="1" applyFont="1" applyBorder="1" applyAlignment="1">
      <alignment horizontal="center" vertical="center"/>
    </xf>
    <xf numFmtId="3" fontId="26" fillId="0" borderId="7" xfId="0" applyNumberFormat="1" applyFont="1" applyBorder="1" applyAlignment="1">
      <alignment horizontal="center" vertical="center"/>
    </xf>
    <xf numFmtId="3" fontId="26" fillId="0" borderId="8" xfId="0" applyNumberFormat="1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7" fontId="2" fillId="0" borderId="2" xfId="0" applyNumberFormat="1" applyFont="1" applyBorder="1" applyAlignment="1">
      <alignment horizontal="left" vertical="center"/>
    </xf>
    <xf numFmtId="167" fontId="2" fillId="0" borderId="3" xfId="0" applyNumberFormat="1" applyFont="1" applyBorder="1" applyAlignment="1">
      <alignment horizontal="left" vertical="center"/>
    </xf>
    <xf numFmtId="167" fontId="2" fillId="0" borderId="4" xfId="0" applyNumberFormat="1" applyFont="1" applyBorder="1" applyAlignment="1">
      <alignment horizontal="left" vertical="center"/>
    </xf>
    <xf numFmtId="167" fontId="2" fillId="0" borderId="1" xfId="0" applyNumberFormat="1" applyFont="1" applyBorder="1" applyAlignment="1">
      <alignment horizontal="left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23" fillId="0" borderId="47" xfId="0" applyFont="1" applyBorder="1" applyAlignment="1">
      <alignment vertical="center"/>
    </xf>
    <xf numFmtId="3" fontId="95" fillId="0" borderId="2" xfId="0" applyNumberFormat="1" applyFont="1" applyBorder="1" applyAlignment="1">
      <alignment horizontal="center"/>
    </xf>
    <xf numFmtId="0" fontId="95" fillId="0" borderId="3" xfId="0" applyFont="1" applyBorder="1" applyAlignment="1">
      <alignment horizontal="center"/>
    </xf>
    <xf numFmtId="0" fontId="95" fillId="0" borderId="4" xfId="0" applyFont="1" applyBorder="1" applyAlignment="1">
      <alignment horizontal="center"/>
    </xf>
    <xf numFmtId="3" fontId="36" fillId="0" borderId="2" xfId="0" applyNumberFormat="1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36" fillId="5" borderId="65" xfId="0" applyFont="1" applyFill="1" applyBorder="1" applyAlignment="1">
      <alignment horizontal="center" vertical="center"/>
    </xf>
    <xf numFmtId="0" fontId="36" fillId="5" borderId="66" xfId="0" applyFont="1" applyFill="1" applyBorder="1" applyAlignment="1">
      <alignment horizontal="center" vertical="center"/>
    </xf>
    <xf numFmtId="0" fontId="36" fillId="5" borderId="67" xfId="0" applyFont="1" applyFill="1" applyBorder="1" applyAlignment="1">
      <alignment horizontal="center" vertical="center"/>
    </xf>
    <xf numFmtId="3" fontId="36" fillId="0" borderId="68" xfId="0" applyNumberFormat="1" applyFont="1" applyBorder="1" applyAlignment="1">
      <alignment horizontal="center"/>
    </xf>
    <xf numFmtId="3" fontId="36" fillId="0" borderId="69" xfId="0" applyNumberFormat="1" applyFont="1" applyBorder="1" applyAlignment="1">
      <alignment horizontal="center"/>
    </xf>
    <xf numFmtId="3" fontId="36" fillId="0" borderId="70" xfId="0" applyNumberFormat="1" applyFont="1" applyBorder="1" applyAlignment="1">
      <alignment horizontal="center"/>
    </xf>
    <xf numFmtId="0" fontId="36" fillId="0" borderId="72" xfId="0" applyFont="1" applyBorder="1" applyAlignment="1">
      <alignment horizontal="center"/>
    </xf>
    <xf numFmtId="0" fontId="36" fillId="0" borderId="73" xfId="0" applyFont="1" applyBorder="1" applyAlignment="1">
      <alignment horizontal="center"/>
    </xf>
    <xf numFmtId="0" fontId="36" fillId="0" borderId="68" xfId="0" applyFont="1" applyBorder="1" applyAlignment="1">
      <alignment horizontal="center"/>
    </xf>
    <xf numFmtId="0" fontId="36" fillId="0" borderId="69" xfId="0" applyFont="1" applyBorder="1" applyAlignment="1">
      <alignment horizontal="center"/>
    </xf>
    <xf numFmtId="0" fontId="36" fillId="0" borderId="70" xfId="0" applyFont="1" applyBorder="1" applyAlignment="1">
      <alignment horizontal="center"/>
    </xf>
    <xf numFmtId="0" fontId="36" fillId="5" borderId="68" xfId="0" applyFont="1" applyFill="1" applyBorder="1" applyAlignment="1">
      <alignment horizontal="center" vertical="center"/>
    </xf>
    <xf numFmtId="0" fontId="36" fillId="5" borderId="69" xfId="0" applyFont="1" applyFill="1" applyBorder="1" applyAlignment="1">
      <alignment horizontal="center" vertical="center"/>
    </xf>
    <xf numFmtId="0" fontId="36" fillId="5" borderId="70" xfId="0" applyFont="1" applyFill="1" applyBorder="1" applyAlignment="1">
      <alignment horizontal="center" vertical="center"/>
    </xf>
    <xf numFmtId="3" fontId="36" fillId="0" borderId="59" xfId="0" applyNumberFormat="1" applyFont="1" applyBorder="1" applyAlignment="1">
      <alignment horizontal="center"/>
    </xf>
    <xf numFmtId="3" fontId="36" fillId="0" borderId="60" xfId="0" applyNumberFormat="1" applyFont="1" applyBorder="1" applyAlignment="1">
      <alignment horizontal="center"/>
    </xf>
    <xf numFmtId="3" fontId="36" fillId="0" borderId="61" xfId="0" applyNumberFormat="1" applyFont="1" applyBorder="1" applyAlignment="1">
      <alignment horizontal="center"/>
    </xf>
    <xf numFmtId="3" fontId="95" fillId="0" borderId="1" xfId="0" applyNumberFormat="1" applyFont="1" applyBorder="1" applyAlignment="1">
      <alignment horizontal="center"/>
    </xf>
    <xf numFmtId="0" fontId="95" fillId="0" borderId="2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3" fontId="36" fillId="0" borderId="1" xfId="0" applyNumberFormat="1" applyFont="1" applyBorder="1" applyAlignment="1">
      <alignment horizontal="center"/>
    </xf>
    <xf numFmtId="3" fontId="36" fillId="0" borderId="14" xfId="0" applyNumberFormat="1" applyFont="1" applyBorder="1" applyAlignment="1">
      <alignment horizontal="center"/>
    </xf>
    <xf numFmtId="3" fontId="36" fillId="0" borderId="15" xfId="0" applyNumberFormat="1" applyFont="1" applyBorder="1" applyAlignment="1">
      <alignment horizontal="center"/>
    </xf>
    <xf numFmtId="3" fontId="95" fillId="0" borderId="14" xfId="0" applyNumberFormat="1" applyFont="1" applyBorder="1" applyAlignment="1">
      <alignment horizontal="center"/>
    </xf>
    <xf numFmtId="3" fontId="95" fillId="0" borderId="15" xfId="0" applyNumberFormat="1" applyFont="1" applyBorder="1" applyAlignment="1">
      <alignment horizontal="center"/>
    </xf>
    <xf numFmtId="0" fontId="95" fillId="0" borderId="15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36" fillId="6" borderId="2" xfId="0" applyFont="1" applyFill="1" applyBorder="1" applyAlignment="1">
      <alignment horizontal="center" vertical="center"/>
    </xf>
    <xf numFmtId="0" fontId="36" fillId="6" borderId="3" xfId="0" applyFont="1" applyFill="1" applyBorder="1" applyAlignment="1">
      <alignment horizontal="center" vertical="center"/>
    </xf>
    <xf numFmtId="0" fontId="36" fillId="6" borderId="4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/>
    </xf>
    <xf numFmtId="3" fontId="95" fillId="0" borderId="27" xfId="0" applyNumberFormat="1" applyFont="1" applyBorder="1" applyAlignment="1">
      <alignment horizontal="center"/>
    </xf>
    <xf numFmtId="3" fontId="95" fillId="0" borderId="28" xfId="0" applyNumberFormat="1" applyFont="1" applyBorder="1" applyAlignment="1">
      <alignment horizontal="center"/>
    </xf>
    <xf numFmtId="3" fontId="95" fillId="0" borderId="29" xfId="0" applyNumberFormat="1" applyFont="1" applyBorder="1" applyAlignment="1">
      <alignment horizontal="center"/>
    </xf>
    <xf numFmtId="3" fontId="95" fillId="0" borderId="30" xfId="0" applyNumberFormat="1" applyFont="1" applyBorder="1" applyAlignment="1">
      <alignment horizontal="center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36" fillId="6" borderId="55" xfId="0" applyFont="1" applyFill="1" applyBorder="1" applyAlignment="1">
      <alignment horizontal="center" vertical="center"/>
    </xf>
    <xf numFmtId="0" fontId="36" fillId="6" borderId="56" xfId="0" applyFont="1" applyFill="1" applyBorder="1" applyAlignment="1">
      <alignment horizontal="center" vertical="center"/>
    </xf>
    <xf numFmtId="0" fontId="36" fillId="6" borderId="57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/>
    </xf>
    <xf numFmtId="3" fontId="36" fillId="0" borderId="3" xfId="0" applyNumberFormat="1" applyFont="1" applyBorder="1" applyAlignment="1">
      <alignment horizontal="center"/>
    </xf>
    <xf numFmtId="3" fontId="36" fillId="0" borderId="4" xfId="0" applyNumberFormat="1" applyFont="1" applyBorder="1" applyAlignment="1">
      <alignment horizontal="center"/>
    </xf>
    <xf numFmtId="3" fontId="36" fillId="0" borderId="16" xfId="0" applyNumberFormat="1" applyFont="1" applyBorder="1" applyAlignment="1">
      <alignment horizontal="center"/>
    </xf>
    <xf numFmtId="0" fontId="23" fillId="0" borderId="29" xfId="0" applyFont="1" applyBorder="1" applyAlignment="1">
      <alignment horizontal="left" vertical="center"/>
    </xf>
    <xf numFmtId="3" fontId="36" fillId="0" borderId="27" xfId="0" applyNumberFormat="1" applyFont="1" applyBorder="1" applyAlignment="1">
      <alignment horizontal="center"/>
    </xf>
    <xf numFmtId="3" fontId="36" fillId="0" borderId="28" xfId="0" applyNumberFormat="1" applyFont="1" applyBorder="1" applyAlignment="1">
      <alignment horizontal="center"/>
    </xf>
    <xf numFmtId="3" fontId="36" fillId="0" borderId="29" xfId="0" applyNumberFormat="1" applyFont="1" applyBorder="1" applyAlignment="1">
      <alignment horizontal="center"/>
    </xf>
    <xf numFmtId="0" fontId="53" fillId="0" borderId="21" xfId="0" applyFont="1" applyBorder="1" applyAlignment="1">
      <alignment horizontal="center" vertical="center" wrapText="1"/>
    </xf>
    <xf numFmtId="0" fontId="53" fillId="0" borderId="22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32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54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53" fillId="0" borderId="26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3" fillId="0" borderId="24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3" fontId="53" fillId="0" borderId="35" xfId="0" applyNumberFormat="1" applyFont="1" applyBorder="1" applyAlignment="1">
      <alignment horizontal="right"/>
    </xf>
    <xf numFmtId="3" fontId="53" fillId="0" borderId="25" xfId="0" applyNumberFormat="1" applyFont="1" applyBorder="1" applyAlignment="1">
      <alignment horizontal="right"/>
    </xf>
    <xf numFmtId="3" fontId="53" fillId="0" borderId="36" xfId="0" applyNumberFormat="1" applyFont="1" applyBorder="1" applyAlignment="1">
      <alignment horizontal="right"/>
    </xf>
    <xf numFmtId="3" fontId="53" fillId="0" borderId="35" xfId="0" applyNumberFormat="1" applyFont="1" applyBorder="1" applyAlignment="1">
      <alignment horizontal="right" vertical="center"/>
    </xf>
    <xf numFmtId="3" fontId="53" fillId="0" borderId="25" xfId="0" applyNumberFormat="1" applyFont="1" applyBorder="1" applyAlignment="1">
      <alignment horizontal="right" vertical="center"/>
    </xf>
    <xf numFmtId="3" fontId="53" fillId="0" borderId="36" xfId="0" applyNumberFormat="1" applyFont="1" applyBorder="1" applyAlignment="1">
      <alignment horizontal="right" vertical="center"/>
    </xf>
    <xf numFmtId="3" fontId="96" fillId="0" borderId="2" xfId="0" applyNumberFormat="1" applyFont="1" applyBorder="1" applyAlignment="1">
      <alignment horizontal="center"/>
    </xf>
    <xf numFmtId="3" fontId="96" fillId="0" borderId="3" xfId="0" applyNumberFormat="1" applyFont="1" applyBorder="1" applyAlignment="1">
      <alignment horizontal="center"/>
    </xf>
    <xf numFmtId="3" fontId="96" fillId="0" borderId="4" xfId="0" applyNumberFormat="1" applyFont="1" applyBorder="1" applyAlignment="1">
      <alignment horizontal="center"/>
    </xf>
    <xf numFmtId="3" fontId="53" fillId="0" borderId="2" xfId="0" applyNumberFormat="1" applyFont="1" applyBorder="1" applyAlignment="1">
      <alignment horizontal="right"/>
    </xf>
    <xf numFmtId="3" fontId="53" fillId="0" borderId="3" xfId="0" applyNumberFormat="1" applyFont="1" applyBorder="1" applyAlignment="1">
      <alignment horizontal="right"/>
    </xf>
    <xf numFmtId="3" fontId="53" fillId="0" borderId="4" xfId="0" applyNumberFormat="1" applyFont="1" applyBorder="1" applyAlignment="1">
      <alignment horizontal="right"/>
    </xf>
    <xf numFmtId="3" fontId="53" fillId="0" borderId="2" xfId="0" applyNumberFormat="1" applyFont="1" applyBorder="1" applyAlignment="1">
      <alignment horizontal="center" vertical="center"/>
    </xf>
    <xf numFmtId="3" fontId="53" fillId="0" borderId="3" xfId="0" applyNumberFormat="1" applyFont="1" applyBorder="1" applyAlignment="1">
      <alignment horizontal="center" vertical="center"/>
    </xf>
    <xf numFmtId="3" fontId="53" fillId="0" borderId="4" xfId="0" applyNumberFormat="1" applyFont="1" applyBorder="1" applyAlignment="1">
      <alignment horizontal="center" vertical="center"/>
    </xf>
    <xf numFmtId="3" fontId="53" fillId="0" borderId="2" xfId="0" applyNumberFormat="1" applyFont="1" applyBorder="1" applyAlignment="1">
      <alignment horizontal="center"/>
    </xf>
    <xf numFmtId="3" fontId="53" fillId="0" borderId="3" xfId="0" applyNumberFormat="1" applyFont="1" applyBorder="1" applyAlignment="1">
      <alignment horizontal="center"/>
    </xf>
    <xf numFmtId="3" fontId="53" fillId="0" borderId="4" xfId="0" applyNumberFormat="1" applyFont="1" applyBorder="1" applyAlignment="1">
      <alignment horizontal="center"/>
    </xf>
    <xf numFmtId="3" fontId="96" fillId="0" borderId="2" xfId="0" applyNumberFormat="1" applyFont="1" applyBorder="1" applyAlignment="1">
      <alignment horizontal="center" vertical="center"/>
    </xf>
    <xf numFmtId="3" fontId="96" fillId="0" borderId="3" xfId="0" applyNumberFormat="1" applyFont="1" applyBorder="1" applyAlignment="1">
      <alignment horizontal="center" vertical="center"/>
    </xf>
    <xf numFmtId="3" fontId="96" fillId="0" borderId="4" xfId="0" applyNumberFormat="1" applyFont="1" applyBorder="1" applyAlignment="1">
      <alignment horizontal="center" vertical="center"/>
    </xf>
    <xf numFmtId="3" fontId="53" fillId="0" borderId="2" xfId="0" applyNumberFormat="1" applyFont="1" applyBorder="1" applyAlignment="1">
      <alignment horizontal="right" vertical="center"/>
    </xf>
    <xf numFmtId="3" fontId="53" fillId="0" borderId="3" xfId="0" applyNumberFormat="1" applyFont="1" applyBorder="1" applyAlignment="1">
      <alignment horizontal="right" vertical="center"/>
    </xf>
    <xf numFmtId="3" fontId="53" fillId="0" borderId="4" xfId="0" applyNumberFormat="1" applyFont="1" applyBorder="1" applyAlignment="1">
      <alignment horizontal="right" vertical="center"/>
    </xf>
    <xf numFmtId="3" fontId="53" fillId="0" borderId="16" xfId="0" applyNumberFormat="1" applyFont="1" applyBorder="1" applyAlignment="1">
      <alignment horizontal="right"/>
    </xf>
    <xf numFmtId="3" fontId="53" fillId="0" borderId="27" xfId="0" applyNumberFormat="1" applyFont="1" applyBorder="1" applyAlignment="1">
      <alignment horizontal="center"/>
    </xf>
    <xf numFmtId="3" fontId="53" fillId="0" borderId="28" xfId="0" applyNumberFormat="1" applyFont="1" applyBorder="1" applyAlignment="1">
      <alignment horizontal="center"/>
    </xf>
    <xf numFmtId="3" fontId="53" fillId="0" borderId="29" xfId="0" applyNumberFormat="1" applyFont="1" applyBorder="1" applyAlignment="1">
      <alignment horizontal="center"/>
    </xf>
    <xf numFmtId="3" fontId="96" fillId="0" borderId="27" xfId="0" applyNumberFormat="1" applyFont="1" applyBorder="1" applyAlignment="1">
      <alignment horizontal="center"/>
    </xf>
    <xf numFmtId="3" fontId="96" fillId="0" borderId="28" xfId="0" applyNumberFormat="1" applyFont="1" applyBorder="1" applyAlignment="1">
      <alignment horizontal="center"/>
    </xf>
    <xf numFmtId="3" fontId="96" fillId="0" borderId="29" xfId="0" applyNumberFormat="1" applyFont="1" applyBorder="1" applyAlignment="1">
      <alignment horizontal="center"/>
    </xf>
    <xf numFmtId="0" fontId="22" fillId="0" borderId="39" xfId="0" applyFont="1" applyBorder="1" applyAlignment="1">
      <alignment horizontal="center" vertical="center" wrapText="1"/>
    </xf>
    <xf numFmtId="3" fontId="53" fillId="0" borderId="27" xfId="0" applyNumberFormat="1" applyFont="1" applyBorder="1" applyAlignment="1">
      <alignment horizontal="center" vertical="center"/>
    </xf>
    <xf numFmtId="3" fontId="53" fillId="0" borderId="28" xfId="0" applyNumberFormat="1" applyFont="1" applyBorder="1" applyAlignment="1">
      <alignment horizontal="center" vertical="center"/>
    </xf>
    <xf numFmtId="3" fontId="53" fillId="0" borderId="29" xfId="0" applyNumberFormat="1" applyFont="1" applyBorder="1" applyAlignment="1">
      <alignment horizontal="center" vertical="center"/>
    </xf>
    <xf numFmtId="3" fontId="96" fillId="0" borderId="27" xfId="0" applyNumberFormat="1" applyFont="1" applyBorder="1" applyAlignment="1">
      <alignment horizontal="center" vertical="center"/>
    </xf>
    <xf numFmtId="3" fontId="96" fillId="0" borderId="28" xfId="0" applyNumberFormat="1" applyFont="1" applyBorder="1" applyAlignment="1">
      <alignment horizontal="center" vertical="center"/>
    </xf>
    <xf numFmtId="3" fontId="96" fillId="0" borderId="29" xfId="0" applyNumberFormat="1" applyFont="1" applyBorder="1" applyAlignment="1">
      <alignment horizontal="center" vertical="center"/>
    </xf>
    <xf numFmtId="0" fontId="22" fillId="0" borderId="77" xfId="0" applyFont="1" applyBorder="1" applyAlignment="1">
      <alignment horizontal="center" vertical="center" wrapText="1"/>
    </xf>
    <xf numFmtId="0" fontId="22" fillId="0" borderId="78" xfId="0" applyFont="1" applyBorder="1" applyAlignment="1">
      <alignment horizontal="center" vertical="center" wrapText="1"/>
    </xf>
    <xf numFmtId="0" fontId="22" fillId="0" borderId="80" xfId="0" applyFont="1" applyBorder="1" applyAlignment="1">
      <alignment horizontal="center" vertical="center" wrapText="1"/>
    </xf>
    <xf numFmtId="0" fontId="22" fillId="0" borderId="81" xfId="0" applyFont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center" wrapText="1"/>
    </xf>
    <xf numFmtId="49" fontId="50" fillId="0" borderId="0" xfId="2" applyNumberFormat="1" applyFont="1" applyAlignment="1">
      <alignment horizontal="left" vertical="center"/>
    </xf>
    <xf numFmtId="0" fontId="50" fillId="0" borderId="2" xfId="2" applyFont="1" applyBorder="1" applyAlignment="1">
      <alignment horizontal="center"/>
    </xf>
    <xf numFmtId="0" fontId="50" fillId="0" borderId="4" xfId="2" applyFont="1" applyBorder="1" applyAlignment="1">
      <alignment horizontal="center"/>
    </xf>
    <xf numFmtId="0" fontId="50" fillId="0" borderId="1" xfId="2" applyFont="1" applyBorder="1" applyAlignment="1">
      <alignment horizontal="center"/>
    </xf>
    <xf numFmtId="167" fontId="44" fillId="0" borderId="1" xfId="2" applyNumberFormat="1" applyFont="1" applyBorder="1" applyAlignment="1">
      <alignment horizontal="center" vertical="center" wrapText="1"/>
    </xf>
    <xf numFmtId="167" fontId="39" fillId="7" borderId="1" xfId="2" applyNumberFormat="1" applyFont="1" applyFill="1" applyBorder="1" applyAlignment="1">
      <alignment horizontal="center" vertical="center" wrapText="1"/>
    </xf>
    <xf numFmtId="167" fontId="44" fillId="7" borderId="6" xfId="2" applyNumberFormat="1" applyFont="1" applyFill="1" applyBorder="1" applyAlignment="1">
      <alignment horizontal="center" vertical="center" wrapText="1"/>
    </xf>
    <xf numFmtId="167" fontId="44" fillId="7" borderId="7" xfId="2" applyNumberFormat="1" applyFont="1" applyFill="1" applyBorder="1" applyAlignment="1">
      <alignment horizontal="center" vertical="center" wrapText="1"/>
    </xf>
    <xf numFmtId="167" fontId="44" fillId="7" borderId="8" xfId="2" applyNumberFormat="1" applyFont="1" applyFill="1" applyBorder="1" applyAlignment="1">
      <alignment horizontal="center" vertical="center" wrapText="1"/>
    </xf>
    <xf numFmtId="167" fontId="44" fillId="0" borderId="6" xfId="2" applyNumberFormat="1" applyFont="1" applyBorder="1" applyAlignment="1">
      <alignment horizontal="center" vertical="center" wrapText="1"/>
    </xf>
    <xf numFmtId="167" fontId="44" fillId="0" borderId="7" xfId="2" applyNumberFormat="1" applyFont="1" applyBorder="1" applyAlignment="1">
      <alignment horizontal="center" vertical="center" wrapText="1"/>
    </xf>
    <xf numFmtId="167" fontId="44" fillId="0" borderId="8" xfId="2" applyNumberFormat="1" applyFont="1" applyBorder="1" applyAlignment="1">
      <alignment horizontal="center" vertical="center" wrapText="1"/>
    </xf>
    <xf numFmtId="167" fontId="44" fillId="0" borderId="11" xfId="2" applyNumberFormat="1" applyFont="1" applyBorder="1" applyAlignment="1">
      <alignment horizontal="center" vertical="center" wrapText="1"/>
    </xf>
    <xf numFmtId="167" fontId="44" fillId="0" borderId="13" xfId="2" applyNumberFormat="1" applyFont="1" applyBorder="1" applyAlignment="1">
      <alignment horizontal="center" vertical="center" wrapText="1"/>
    </xf>
    <xf numFmtId="167" fontId="44" fillId="0" borderId="16" xfId="2" applyNumberFormat="1" applyFont="1" applyBorder="1" applyAlignment="1">
      <alignment horizontal="center" vertical="center" wrapText="1"/>
    </xf>
    <xf numFmtId="167" fontId="44" fillId="0" borderId="9" xfId="2" applyNumberFormat="1" applyFont="1" applyBorder="1" applyAlignment="1">
      <alignment horizontal="center" vertical="center" wrapText="1"/>
    </xf>
    <xf numFmtId="167" fontId="44" fillId="0" borderId="12" xfId="2" applyNumberFormat="1" applyFont="1" applyBorder="1" applyAlignment="1">
      <alignment horizontal="center" vertical="center" wrapText="1"/>
    </xf>
    <xf numFmtId="167" fontId="44" fillId="0" borderId="14" xfId="2" applyNumberFormat="1" applyFont="1" applyBorder="1" applyAlignment="1">
      <alignment horizontal="center" vertical="center" wrapText="1"/>
    </xf>
    <xf numFmtId="167" fontId="44" fillId="0" borderId="2" xfId="2" applyNumberFormat="1" applyFont="1" applyBorder="1" applyAlignment="1">
      <alignment horizontal="center" vertical="center" wrapText="1"/>
    </xf>
    <xf numFmtId="167" fontId="44" fillId="0" borderId="4" xfId="2" applyNumberFormat="1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/>
    </xf>
    <xf numFmtId="0" fontId="39" fillId="0" borderId="3" xfId="2" applyFont="1" applyBorder="1" applyAlignment="1">
      <alignment horizontal="center" vertical="center"/>
    </xf>
    <xf numFmtId="0" fontId="39" fillId="0" borderId="4" xfId="2" applyFont="1" applyBorder="1" applyAlignment="1">
      <alignment horizontal="center" vertical="center"/>
    </xf>
    <xf numFmtId="167" fontId="39" fillId="0" borderId="1" xfId="2" applyNumberFormat="1" applyFont="1" applyBorder="1" applyAlignment="1">
      <alignment horizontal="center" vertical="center" wrapText="1"/>
    </xf>
    <xf numFmtId="0" fontId="39" fillId="0" borderId="1" xfId="2" applyFont="1" applyBorder="1" applyAlignment="1">
      <alignment horizontal="center"/>
    </xf>
    <xf numFmtId="167" fontId="39" fillId="0" borderId="6" xfId="2" applyNumberFormat="1" applyFont="1" applyBorder="1" applyAlignment="1">
      <alignment horizontal="center" vertical="center" wrapText="1"/>
    </xf>
    <xf numFmtId="167" fontId="39" fillId="0" borderId="7" xfId="2" applyNumberFormat="1" applyFont="1" applyBorder="1" applyAlignment="1">
      <alignment horizontal="center" vertical="center" wrapText="1"/>
    </xf>
    <xf numFmtId="167" fontId="39" fillId="0" borderId="8" xfId="2" applyNumberFormat="1" applyFont="1" applyBorder="1" applyAlignment="1">
      <alignment horizontal="center" vertical="center" wrapText="1"/>
    </xf>
    <xf numFmtId="0" fontId="39" fillId="3" borderId="1" xfId="2" applyFont="1" applyFill="1" applyBorder="1" applyAlignment="1">
      <alignment horizontal="center" vertical="center" wrapText="1"/>
    </xf>
    <xf numFmtId="167" fontId="39" fillId="7" borderId="2" xfId="2" applyNumberFormat="1" applyFont="1" applyFill="1" applyBorder="1" applyAlignment="1">
      <alignment horizontal="center" vertical="center" wrapText="1"/>
    </xf>
    <xf numFmtId="167" fontId="39" fillId="7" borderId="3" xfId="2" applyNumberFormat="1" applyFont="1" applyFill="1" applyBorder="1" applyAlignment="1">
      <alignment horizontal="center" vertical="center" wrapText="1"/>
    </xf>
    <xf numFmtId="167" fontId="39" fillId="7" borderId="4" xfId="2" applyNumberFormat="1" applyFont="1" applyFill="1" applyBorder="1" applyAlignment="1">
      <alignment horizontal="center" vertical="center" wrapText="1"/>
    </xf>
    <xf numFmtId="167" fontId="44" fillId="0" borderId="2" xfId="2" applyNumberFormat="1" applyFont="1" applyBorder="1" applyAlignment="1">
      <alignment horizontal="center" vertical="center"/>
    </xf>
    <xf numFmtId="167" fontId="44" fillId="0" borderId="3" xfId="2" applyNumberFormat="1" applyFont="1" applyBorder="1" applyAlignment="1">
      <alignment horizontal="center" vertical="center"/>
    </xf>
    <xf numFmtId="167" fontId="39" fillId="0" borderId="9" xfId="2" applyNumberFormat="1" applyFont="1" applyBorder="1" applyAlignment="1">
      <alignment horizontal="center" vertical="center" wrapText="1"/>
    </xf>
    <xf numFmtId="167" fontId="39" fillId="0" borderId="11" xfId="2" applyNumberFormat="1" applyFont="1" applyBorder="1" applyAlignment="1">
      <alignment horizontal="center" vertical="center" wrapText="1"/>
    </xf>
    <xf numFmtId="167" fontId="44" fillId="0" borderId="3" xfId="2" applyNumberFormat="1" applyFont="1" applyBorder="1" applyAlignment="1">
      <alignment horizontal="center" vertical="center" wrapText="1"/>
    </xf>
    <xf numFmtId="167" fontId="39" fillId="7" borderId="6" xfId="2" applyNumberFormat="1" applyFont="1" applyFill="1" applyBorder="1" applyAlignment="1">
      <alignment horizontal="center" vertical="center" wrapText="1"/>
    </xf>
    <xf numFmtId="167" fontId="39" fillId="7" borderId="7" xfId="2" applyNumberFormat="1" applyFont="1" applyFill="1" applyBorder="1" applyAlignment="1">
      <alignment horizontal="center" vertical="center" wrapText="1"/>
    </xf>
    <xf numFmtId="167" fontId="39" fillId="7" borderId="8" xfId="2" applyNumberFormat="1" applyFont="1" applyFill="1" applyBorder="1" applyAlignment="1">
      <alignment horizontal="center" vertical="center" wrapText="1"/>
    </xf>
    <xf numFmtId="167" fontId="39" fillId="3" borderId="1" xfId="2" applyNumberFormat="1" applyFont="1" applyFill="1" applyBorder="1" applyAlignment="1">
      <alignment horizontal="center" vertical="center" wrapText="1"/>
    </xf>
    <xf numFmtId="167" fontId="39" fillId="0" borderId="2" xfId="2" applyNumberFormat="1" applyFont="1" applyBorder="1" applyAlignment="1">
      <alignment horizontal="center" vertical="center" wrapText="1"/>
    </xf>
    <xf numFmtId="167" fontId="39" fillId="0" borderId="3" xfId="2" applyNumberFormat="1" applyFont="1" applyBorder="1" applyAlignment="1">
      <alignment horizontal="center" vertical="center" wrapText="1"/>
    </xf>
    <xf numFmtId="167" fontId="39" fillId="0" borderId="4" xfId="2" applyNumberFormat="1" applyFont="1" applyBorder="1" applyAlignment="1">
      <alignment horizontal="center" vertical="center" wrapText="1"/>
    </xf>
    <xf numFmtId="167" fontId="44" fillId="3" borderId="2" xfId="2" applyNumberFormat="1" applyFont="1" applyFill="1" applyBorder="1" applyAlignment="1">
      <alignment horizontal="center" vertical="center"/>
    </xf>
    <xf numFmtId="167" fontId="44" fillId="3" borderId="3" xfId="2" applyNumberFormat="1" applyFont="1" applyFill="1" applyBorder="1" applyAlignment="1">
      <alignment horizontal="center" vertical="center"/>
    </xf>
    <xf numFmtId="167" fontId="39" fillId="3" borderId="9" xfId="2" applyNumberFormat="1" applyFont="1" applyFill="1" applyBorder="1" applyAlignment="1">
      <alignment horizontal="center" vertical="center" wrapText="1"/>
    </xf>
    <xf numFmtId="167" fontId="39" fillId="3" borderId="11" xfId="2" applyNumberFormat="1" applyFont="1" applyFill="1" applyBorder="1" applyAlignment="1">
      <alignment horizontal="center" vertical="center" wrapText="1"/>
    </xf>
    <xf numFmtId="167" fontId="44" fillId="3" borderId="6" xfId="2" applyNumberFormat="1" applyFont="1" applyFill="1" applyBorder="1" applyAlignment="1">
      <alignment horizontal="center" vertical="center" wrapText="1"/>
    </xf>
    <xf numFmtId="167" fontId="44" fillId="3" borderId="7" xfId="2" applyNumberFormat="1" applyFont="1" applyFill="1" applyBorder="1" applyAlignment="1">
      <alignment horizontal="center" vertical="center" wrapText="1"/>
    </xf>
    <xf numFmtId="167" fontId="44" fillId="3" borderId="8" xfId="2" applyNumberFormat="1" applyFont="1" applyFill="1" applyBorder="1" applyAlignment="1">
      <alignment horizontal="center" vertical="center" wrapText="1"/>
    </xf>
    <xf numFmtId="167" fontId="44" fillId="3" borderId="11" xfId="2" applyNumberFormat="1" applyFont="1" applyFill="1" applyBorder="1" applyAlignment="1">
      <alignment horizontal="center" vertical="center" wrapText="1"/>
    </xf>
    <xf numFmtId="167" fontId="44" fillId="3" borderId="13" xfId="2" applyNumberFormat="1" applyFont="1" applyFill="1" applyBorder="1" applyAlignment="1">
      <alignment horizontal="center" vertical="center" wrapText="1"/>
    </xf>
    <xf numFmtId="167" fontId="44" fillId="3" borderId="16" xfId="2" applyNumberFormat="1" applyFont="1" applyFill="1" applyBorder="1" applyAlignment="1">
      <alignment horizontal="center" vertical="center" wrapText="1"/>
    </xf>
    <xf numFmtId="167" fontId="44" fillId="3" borderId="9" xfId="2" applyNumberFormat="1" applyFont="1" applyFill="1" applyBorder="1" applyAlignment="1">
      <alignment horizontal="center" vertical="center" wrapText="1"/>
    </xf>
    <xf numFmtId="167" fontId="44" fillId="3" borderId="12" xfId="2" applyNumberFormat="1" applyFont="1" applyFill="1" applyBorder="1" applyAlignment="1">
      <alignment horizontal="center" vertical="center" wrapText="1"/>
    </xf>
    <xf numFmtId="167" fontId="44" fillId="3" borderId="14" xfId="2" applyNumberFormat="1" applyFont="1" applyFill="1" applyBorder="1" applyAlignment="1">
      <alignment horizontal="center" vertical="center" wrapText="1"/>
    </xf>
    <xf numFmtId="167" fontId="39" fillId="3" borderId="6" xfId="2" applyNumberFormat="1" applyFont="1" applyFill="1" applyBorder="1" applyAlignment="1">
      <alignment horizontal="center" vertical="center" wrapText="1"/>
    </xf>
    <xf numFmtId="167" fontId="39" fillId="3" borderId="7" xfId="2" applyNumberFormat="1" applyFont="1" applyFill="1" applyBorder="1" applyAlignment="1">
      <alignment horizontal="center" vertical="center" wrapText="1"/>
    </xf>
    <xf numFmtId="167" fontId="39" fillId="3" borderId="8" xfId="2" applyNumberFormat="1" applyFont="1" applyFill="1" applyBorder="1" applyAlignment="1">
      <alignment horizontal="center" vertical="center" wrapText="1"/>
    </xf>
    <xf numFmtId="0" fontId="40" fillId="0" borderId="0" xfId="2" applyFont="1" applyAlignment="1">
      <alignment horizontal="center" vertical="center" wrapText="1"/>
    </xf>
    <xf numFmtId="0" fontId="39" fillId="0" borderId="2" xfId="2" applyFont="1" applyBorder="1" applyAlignment="1">
      <alignment horizontal="center"/>
    </xf>
    <xf numFmtId="0" fontId="39" fillId="0" borderId="3" xfId="2" applyFont="1" applyBorder="1" applyAlignment="1">
      <alignment horizontal="center"/>
    </xf>
    <xf numFmtId="0" fontId="39" fillId="0" borderId="4" xfId="2" applyFont="1" applyBorder="1" applyAlignment="1">
      <alignment horizontal="center"/>
    </xf>
  </cellXfs>
  <cellStyles count="11">
    <cellStyle name="Comma 2" xfId="4" xr:uid="{B7CA09AB-A38A-46AE-86CD-7265CE83F7FF}"/>
    <cellStyle name="Comma 3" xfId="5" xr:uid="{A391B97C-3AFC-45D2-AACA-7886A1869B1B}"/>
    <cellStyle name="Millares" xfId="3" builtinId="3"/>
    <cellStyle name="Normal" xfId="0" builtinId="0"/>
    <cellStyle name="Normal 2 2 3" xfId="6" xr:uid="{93585A8C-97D5-4EB2-91F8-E5FFDDAC2645}"/>
    <cellStyle name="Normal 2 3" xfId="2" xr:uid="{00000000-0005-0000-0000-000002000000}"/>
    <cellStyle name="Normal 3" xfId="9" xr:uid="{DBA065DE-6DE2-402B-8913-2A40DBF5E7DB}"/>
    <cellStyle name="Normal 3 3 2" xfId="8" xr:uid="{DAB95065-1E75-4DD1-803D-8E6EA7AC6AE3}"/>
    <cellStyle name="Normal_DDJJ 1846_25112010" xfId="10" xr:uid="{3707517A-D7B3-41D8-B793-712A7DB9245B}"/>
    <cellStyle name="Normal_Hoja1 2" xfId="7" xr:uid="{06C3E788-53D8-46EC-A597-76EEA5E51DCF}"/>
    <cellStyle name="Porcentaje" xfId="1" builtinId="5"/>
  </cellStyles>
  <dxfs count="0"/>
  <tableStyles count="0" defaultTableStyle="TableStyleMedium2" defaultPivotStyle="PivotStyleLight16"/>
  <colors>
    <mruColors>
      <color rgb="FF0000FF"/>
      <color rgb="FF9BFFFF"/>
      <color rgb="FF00FF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668640</xdr:colOff>
      <xdr:row>23</xdr:row>
      <xdr:rowOff>186569</xdr:rowOff>
    </xdr:from>
    <xdr:to>
      <xdr:col>8</xdr:col>
      <xdr:colOff>594559</xdr:colOff>
      <xdr:row>25</xdr:row>
      <xdr:rowOff>159052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57890" y="5827486"/>
          <a:ext cx="2211919" cy="395816"/>
        </a:xfrm>
        <a:prstGeom prst="wedgeRectCallout">
          <a:avLst>
            <a:gd name="adj1" fmla="val 2548"/>
            <a:gd name="adj2" fmla="val -8335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C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CL" sz="900">
              <a:solidFill>
                <a:srgbClr val="FF0000"/>
              </a:solidFill>
            </a:rPr>
            <a:t>Sumatoria</a:t>
          </a:r>
          <a:r>
            <a:rPr lang="es-CL" sz="900" baseline="0">
              <a:solidFill>
                <a:srgbClr val="FF0000"/>
              </a:solidFill>
            </a:rPr>
            <a:t> del Registro REX al 31.12.2019 $240.000</a:t>
          </a:r>
          <a:endParaRPr lang="es-CL" sz="9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524998</xdr:colOff>
      <xdr:row>47</xdr:row>
      <xdr:rowOff>12508</xdr:rowOff>
    </xdr:from>
    <xdr:to>
      <xdr:col>15</xdr:col>
      <xdr:colOff>784770</xdr:colOff>
      <xdr:row>54</xdr:row>
      <xdr:rowOff>57407</xdr:rowOff>
    </xdr:to>
    <xdr:sp macro="" textlink="">
      <xdr:nvSpPr>
        <xdr:cNvPr id="5" name="Speech Bubble: Rectangl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727331" y="10059619"/>
          <a:ext cx="1120550" cy="1293732"/>
        </a:xfrm>
        <a:prstGeom prst="wedgeRectCallout">
          <a:avLst>
            <a:gd name="adj1" fmla="val -92945"/>
            <a:gd name="adj2" fmla="val -26647"/>
          </a:avLst>
        </a:prstGeom>
        <a:solidFill>
          <a:srgbClr val="FFC000">
            <a:lumMod val="20000"/>
            <a:lumOff val="80000"/>
          </a:srgbClr>
        </a:soli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Lor retiros efectuados por los  socios </a:t>
          </a:r>
          <a:r>
            <a:rPr lang="es-CL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deben ser informados actualizados en la Declaración Jurada N°1948.</a:t>
          </a:r>
          <a:endParaRPr kumimoji="0" lang="es-CL" sz="800" b="0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527277</xdr:colOff>
      <xdr:row>22</xdr:row>
      <xdr:rowOff>21262</xdr:rowOff>
    </xdr:from>
    <xdr:to>
      <xdr:col>9</xdr:col>
      <xdr:colOff>10582</xdr:colOff>
      <xdr:row>23</xdr:row>
      <xdr:rowOff>21169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6BF43BD6-CCA0-4324-BAF0-2537146F04CC}"/>
            </a:ext>
          </a:extLst>
        </xdr:cNvPr>
        <xdr:cNvSpPr/>
      </xdr:nvSpPr>
      <xdr:spPr>
        <a:xfrm rot="5400000">
          <a:off x="4576393" y="4290646"/>
          <a:ext cx="211574" cy="2531305"/>
        </a:xfrm>
        <a:prstGeom prst="righ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3</xdr:row>
      <xdr:rowOff>66564</xdr:rowOff>
    </xdr:from>
    <xdr:to>
      <xdr:col>5</xdr:col>
      <xdr:colOff>387052</xdr:colOff>
      <xdr:row>5</xdr:row>
      <xdr:rowOff>126163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18">
              <a:extLst>
                <a:ext uri="{FF2B5EF4-FFF2-40B4-BE49-F238E27FC236}">
                  <a16:creationId xmlns:a16="http://schemas.microsoft.com/office/drawing/2014/main" id="{5CD73877-CB8C-4291-8AE6-F7352656F99F}"/>
                </a:ext>
              </a:extLst>
            </xdr:cNvPr>
            <xdr:cNvSpPr txBox="1"/>
          </xdr:nvSpPr>
          <xdr:spPr>
            <a:xfrm>
              <a:off x="866775" y="523764"/>
              <a:ext cx="2511127" cy="44059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lnSpc>
                  <a:spcPct val="150000"/>
                </a:lnSpc>
              </a:pPr>
              <a:r>
                <a:rPr lang="es-CL" sz="1200" b="1">
                  <a:solidFill>
                    <a:sysClr val="windowText" lastClr="000000"/>
                  </a:solidFill>
                  <a:latin typeface="+mn-lt"/>
                  <a:cs typeface="Arial" panose="020B0604020202020204" pitchFamily="34" charset="0"/>
                </a:rPr>
                <a:t>B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es-CL" sz="1200" b="1">
                      <a:solidFill>
                        <a:sysClr val="windowText" lastClr="000000"/>
                      </a:solidFill>
                      <a:latin typeface="+mn-lt"/>
                      <a:cs typeface="Arial" panose="020B0604020202020204" pitchFamily="34" charset="0"/>
                    </a:rPr>
                    <m:t>I</m:t>
                  </m:r>
                  <m:r>
                    <m:rPr>
                      <m:nor/>
                    </m:rPr>
                    <a:rPr lang="es-CL" sz="1200" b="1">
                      <a:solidFill>
                        <a:sysClr val="windowText" lastClr="000000"/>
                      </a:solidFill>
                      <a:latin typeface="+mn-lt"/>
                      <a:cs typeface="Arial" panose="020B0604020202020204" pitchFamily="34" charset="0"/>
                    </a:rPr>
                    <m:t> = </m:t>
                  </m:r>
                  <m:f>
                    <m:fPr>
                      <m:ctrlPr>
                        <a:rPr lang="es-CL" sz="12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es-CL" sz="1200" b="1">
                          <a:solidFill>
                            <a:sysClr val="windowText" lastClr="000000"/>
                          </a:solidFill>
                          <a:latin typeface="+mn-lt"/>
                          <a:cs typeface="Arial" panose="020B0604020202020204" pitchFamily="34" charset="0"/>
                        </a:rPr>
                        <m:t>R</m:t>
                      </m:r>
                    </m:num>
                    <m:den>
                      <m:r>
                        <m:rPr>
                          <m:nor/>
                        </m:rPr>
                        <a:rPr lang="es-CL" sz="1200" b="1">
                          <a:solidFill>
                            <a:sysClr val="windowText" lastClr="000000"/>
                          </a:solidFill>
                          <a:latin typeface="+mn-lt"/>
                          <a:cs typeface="Arial" panose="020B0604020202020204" pitchFamily="34" charset="0"/>
                        </a:rPr>
                        <m:t>(1 − </m:t>
                      </m:r>
                      <m:r>
                        <m:rPr>
                          <m:nor/>
                        </m:rPr>
                        <a:rPr lang="es-CL" sz="1200" b="1">
                          <a:solidFill>
                            <a:sysClr val="windowText" lastClr="000000"/>
                          </a:solidFill>
                          <a:latin typeface="+mn-lt"/>
                          <a:cs typeface="Arial" panose="020B0604020202020204" pitchFamily="34" charset="0"/>
                        </a:rPr>
                        <m:t>Tasa</m:t>
                      </m:r>
                      <m:r>
                        <m:rPr>
                          <m:nor/>
                        </m:rPr>
                        <a:rPr lang="es-CL" sz="1200" b="1">
                          <a:solidFill>
                            <a:sysClr val="windowText" lastClr="000000"/>
                          </a:solidFill>
                          <a:latin typeface="+mn-lt"/>
                          <a:cs typeface="Arial" panose="020B0604020202020204" pitchFamily="34" charset="0"/>
                        </a:rPr>
                        <m:t> </m:t>
                      </m:r>
                      <m:r>
                        <m:rPr>
                          <m:nor/>
                        </m:rPr>
                        <a:rPr lang="es-CL" sz="1200" b="1">
                          <a:solidFill>
                            <a:sysClr val="windowText" lastClr="000000"/>
                          </a:solidFill>
                          <a:latin typeface="+mn-lt"/>
                          <a:cs typeface="Arial" panose="020B0604020202020204" pitchFamily="34" charset="0"/>
                        </a:rPr>
                        <m:t>IDPC</m:t>
                      </m:r>
                      <m:r>
                        <m:rPr>
                          <m:nor/>
                        </m:rPr>
                        <a:rPr lang="es-CL" sz="1200" b="1">
                          <a:solidFill>
                            <a:sysClr val="windowText" lastClr="000000"/>
                          </a:solidFill>
                          <a:latin typeface="+mn-lt"/>
                          <a:cs typeface="Arial" panose="020B0604020202020204" pitchFamily="34" charset="0"/>
                        </a:rPr>
                        <m:t>)</m:t>
                      </m:r>
                    </m:den>
                  </m:f>
                </m:oMath>
              </a14:m>
              <a:endParaRPr lang="es-CL" sz="1200" b="1">
                <a:solidFill>
                  <a:srgbClr val="002060"/>
                </a:solidFill>
                <a:latin typeface="+mn-lt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3" name="CuadroTexto 18">
              <a:extLst>
                <a:ext uri="{FF2B5EF4-FFF2-40B4-BE49-F238E27FC236}">
                  <a16:creationId xmlns:a16="http://schemas.microsoft.com/office/drawing/2014/main" id="{5CD73877-CB8C-4291-8AE6-F7352656F99F}"/>
                </a:ext>
              </a:extLst>
            </xdr:cNvPr>
            <xdr:cNvSpPr txBox="1"/>
          </xdr:nvSpPr>
          <xdr:spPr>
            <a:xfrm>
              <a:off x="866775" y="523764"/>
              <a:ext cx="2511127" cy="44059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lnSpc>
                  <a:spcPct val="150000"/>
                </a:lnSpc>
              </a:pPr>
              <a:r>
                <a:rPr lang="es-CL" sz="1200" b="1">
                  <a:solidFill>
                    <a:sysClr val="windowText" lastClr="000000"/>
                  </a:solidFill>
                  <a:latin typeface="+mn-lt"/>
                  <a:cs typeface="Arial" panose="020B0604020202020204" pitchFamily="34" charset="0"/>
                </a:rPr>
                <a:t>B</a:t>
              </a:r>
              <a:r>
                <a:rPr lang="es-CL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cs typeface="Arial" panose="020B0604020202020204" pitchFamily="34" charset="0"/>
                </a:rPr>
                <a:t>"I = " </a:t>
              </a:r>
              <a:r>
                <a:rPr lang="es-CL" sz="1200" b="1" i="0">
                  <a:solidFill>
                    <a:sysClr val="windowText" lastClr="000000"/>
                  </a:solidFill>
                  <a:latin typeface="+mn-lt"/>
                  <a:cs typeface="Arial" panose="020B0604020202020204" pitchFamily="34" charset="0"/>
                </a:rPr>
                <a:t> "R</a:t>
              </a:r>
              <a:r>
                <a:rPr lang="es-CL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cs typeface="Arial" panose="020B0604020202020204" pitchFamily="34" charset="0"/>
                </a:rPr>
                <a:t>" /</a:t>
              </a:r>
              <a:r>
                <a:rPr lang="es-CL" sz="1200" b="1" i="0">
                  <a:solidFill>
                    <a:sysClr val="windowText" lastClr="000000"/>
                  </a:solidFill>
                  <a:latin typeface="+mn-lt"/>
                  <a:cs typeface="Arial" panose="020B0604020202020204" pitchFamily="34" charset="0"/>
                </a:rPr>
                <a:t>"(1 − Tasa IDPC)</a:t>
              </a:r>
              <a:r>
                <a:rPr lang="es-CL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cs typeface="Arial" panose="020B0604020202020204" pitchFamily="34" charset="0"/>
                </a:rPr>
                <a:t>" </a:t>
              </a:r>
              <a:endParaRPr lang="es-CL" sz="1200" b="1">
                <a:solidFill>
                  <a:srgbClr val="002060"/>
                </a:solidFill>
                <a:latin typeface="+mn-lt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  <xdr:twoCellAnchor>
    <xdr:from>
      <xdr:col>1</xdr:col>
      <xdr:colOff>560854</xdr:colOff>
      <xdr:row>8</xdr:row>
      <xdr:rowOff>95251</xdr:rowOff>
    </xdr:from>
    <xdr:to>
      <xdr:col>5</xdr:col>
      <xdr:colOff>352426</xdr:colOff>
      <xdr:row>11</xdr:row>
      <xdr:rowOff>45566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18">
              <a:extLst>
                <a:ext uri="{FF2B5EF4-FFF2-40B4-BE49-F238E27FC236}">
                  <a16:creationId xmlns:a16="http://schemas.microsoft.com/office/drawing/2014/main" id="{3843CE74-5A46-4CA0-987F-7349D381F761}"/>
                </a:ext>
              </a:extLst>
            </xdr:cNvPr>
            <xdr:cNvSpPr txBox="1"/>
          </xdr:nvSpPr>
          <xdr:spPr>
            <a:xfrm>
              <a:off x="856129" y="1504951"/>
              <a:ext cx="2487147" cy="44561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lnSpc>
                  <a:spcPct val="150000"/>
                </a:lnSpc>
              </a:pPr>
              <a:r>
                <a:rPr lang="es-CL" sz="1200" b="1">
                  <a:solidFill>
                    <a:sysClr val="windowText" lastClr="000000"/>
                  </a:solidFill>
                  <a:latin typeface="+mn-lt"/>
                  <a:cs typeface="Arial" panose="020B0604020202020204" pitchFamily="34" charset="0"/>
                </a:rPr>
                <a:t>B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es-CL" sz="1200" b="1">
                      <a:solidFill>
                        <a:sysClr val="windowText" lastClr="000000"/>
                      </a:solidFill>
                      <a:latin typeface="+mn-lt"/>
                      <a:cs typeface="Arial" panose="020B0604020202020204" pitchFamily="34" charset="0"/>
                    </a:rPr>
                    <m:t>I</m:t>
                  </m:r>
                  <m:r>
                    <m:rPr>
                      <m:nor/>
                    </m:rPr>
                    <a:rPr lang="es-CL" sz="1200" b="1">
                      <a:solidFill>
                        <a:sysClr val="windowText" lastClr="000000"/>
                      </a:solidFill>
                      <a:latin typeface="+mn-lt"/>
                      <a:cs typeface="Arial" panose="020B0604020202020204" pitchFamily="34" charset="0"/>
                    </a:rPr>
                    <m:t> = </m:t>
                  </m:r>
                  <m:f>
                    <m:fPr>
                      <m:ctrlPr>
                        <a:rPr lang="es-CL" sz="12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es-MX" sz="1200" b="1" i="0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8</m:t>
                      </m:r>
                      <m:r>
                        <m:rPr>
                          <m:nor/>
                        </m:rPr>
                        <a:rPr lang="es-CL" sz="1200" b="1" i="0">
                          <a:solidFill>
                            <a:sysClr val="windowText" lastClr="000000"/>
                          </a:solidFill>
                          <a:latin typeface="+mn-lt"/>
                        </a:rPr>
                        <m:t>.</m:t>
                      </m:r>
                      <m:r>
                        <m:rPr>
                          <m:nor/>
                        </m:rPr>
                        <a:rPr lang="es-MX" sz="1200" b="1" i="0">
                          <a:solidFill>
                            <a:sysClr val="windowText" lastClr="000000"/>
                          </a:solidFill>
                          <a:latin typeface="+mn-lt"/>
                        </a:rPr>
                        <m:t>033.834</m:t>
                      </m:r>
                    </m:num>
                    <m:den>
                      <m:r>
                        <m:rPr>
                          <m:nor/>
                        </m:rPr>
                        <a:rPr lang="es-CL" sz="1200" b="1">
                          <a:solidFill>
                            <a:sysClr val="windowText" lastClr="000000"/>
                          </a:solidFill>
                          <a:latin typeface="+mn-lt"/>
                          <a:cs typeface="Arial" panose="020B0604020202020204" pitchFamily="34" charset="0"/>
                        </a:rPr>
                        <m:t>(1 − </m:t>
                      </m:r>
                      <m:r>
                        <m:rPr>
                          <m:nor/>
                        </m:rPr>
                        <a:rPr lang="es-CL" sz="1200" b="1" i="0">
                          <a:solidFill>
                            <a:sysClr val="windowText" lastClr="000000"/>
                          </a:solidFill>
                          <a:latin typeface="+mn-lt"/>
                          <a:cs typeface="Arial" panose="020B0604020202020204" pitchFamily="34" charset="0"/>
                        </a:rPr>
                        <m:t>0,27</m:t>
                      </m:r>
                      <m:r>
                        <m:rPr>
                          <m:nor/>
                        </m:rPr>
                        <a:rPr lang="es-CL" sz="1200" b="1">
                          <a:solidFill>
                            <a:sysClr val="windowText" lastClr="000000"/>
                          </a:solidFill>
                          <a:latin typeface="+mn-lt"/>
                          <a:cs typeface="Arial" panose="020B0604020202020204" pitchFamily="34" charset="0"/>
                        </a:rPr>
                        <m:t>)</m:t>
                      </m:r>
                    </m:den>
                  </m:f>
                </m:oMath>
              </a14:m>
              <a:endParaRPr lang="es-CL" sz="1200" b="1">
                <a:solidFill>
                  <a:srgbClr val="002060"/>
                </a:solidFill>
                <a:latin typeface="+mn-lt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4" name="CuadroTexto 18">
              <a:extLst>
                <a:ext uri="{FF2B5EF4-FFF2-40B4-BE49-F238E27FC236}">
                  <a16:creationId xmlns:a16="http://schemas.microsoft.com/office/drawing/2014/main" id="{3843CE74-5A46-4CA0-987F-7349D381F761}"/>
                </a:ext>
              </a:extLst>
            </xdr:cNvPr>
            <xdr:cNvSpPr txBox="1"/>
          </xdr:nvSpPr>
          <xdr:spPr>
            <a:xfrm>
              <a:off x="856129" y="1504951"/>
              <a:ext cx="2487147" cy="44561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lnSpc>
                  <a:spcPct val="150000"/>
                </a:lnSpc>
              </a:pPr>
              <a:r>
                <a:rPr lang="es-CL" sz="1200" b="1">
                  <a:solidFill>
                    <a:sysClr val="windowText" lastClr="000000"/>
                  </a:solidFill>
                  <a:latin typeface="+mn-lt"/>
                  <a:cs typeface="Arial" panose="020B0604020202020204" pitchFamily="34" charset="0"/>
                </a:rPr>
                <a:t>B</a:t>
              </a:r>
              <a:r>
                <a:rPr lang="es-CL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cs typeface="Arial" panose="020B0604020202020204" pitchFamily="34" charset="0"/>
                </a:rPr>
                <a:t>"I = " </a:t>
              </a:r>
              <a:r>
                <a:rPr lang="es-MX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"8</a:t>
              </a:r>
              <a:r>
                <a:rPr lang="es-CL" sz="1200" b="1" i="0">
                  <a:solidFill>
                    <a:sysClr val="windowText" lastClr="000000"/>
                  </a:solidFill>
                  <a:latin typeface="+mn-lt"/>
                </a:rPr>
                <a:t>.</a:t>
              </a:r>
              <a:r>
                <a:rPr lang="es-MX" sz="1200" b="1" i="0">
                  <a:solidFill>
                    <a:sysClr val="windowText" lastClr="000000"/>
                  </a:solidFill>
                  <a:latin typeface="+mn-lt"/>
                </a:rPr>
                <a:t>033.834</a:t>
              </a:r>
              <a:r>
                <a:rPr lang="es-MX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" </a:t>
              </a:r>
              <a:r>
                <a:rPr lang="es-CL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/</a:t>
              </a:r>
              <a:r>
                <a:rPr lang="es-CL" sz="1200" b="1" i="0">
                  <a:solidFill>
                    <a:sysClr val="windowText" lastClr="000000"/>
                  </a:solidFill>
                  <a:latin typeface="+mn-lt"/>
                </a:rPr>
                <a:t>"</a:t>
              </a:r>
              <a:r>
                <a:rPr lang="es-CL" sz="1200" b="1" i="0">
                  <a:solidFill>
                    <a:sysClr val="windowText" lastClr="000000"/>
                  </a:solidFill>
                  <a:latin typeface="+mn-lt"/>
                  <a:cs typeface="Arial" panose="020B0604020202020204" pitchFamily="34" charset="0"/>
                </a:rPr>
                <a:t>(1 − 0,27)</a:t>
              </a:r>
              <a:r>
                <a:rPr lang="es-CL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cs typeface="Arial" panose="020B0604020202020204" pitchFamily="34" charset="0"/>
                </a:rPr>
                <a:t>" </a:t>
              </a:r>
              <a:endParaRPr lang="es-CL" sz="1200" b="1">
                <a:solidFill>
                  <a:srgbClr val="002060"/>
                </a:solidFill>
                <a:latin typeface="+mn-lt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  <xdr:twoCellAnchor>
    <xdr:from>
      <xdr:col>1</xdr:col>
      <xdr:colOff>271182</xdr:colOff>
      <xdr:row>16</xdr:row>
      <xdr:rowOff>140633</xdr:rowOff>
    </xdr:from>
    <xdr:to>
      <xdr:col>6</xdr:col>
      <xdr:colOff>676274</xdr:colOff>
      <xdr:row>21</xdr:row>
      <xdr:rowOff>131668</xdr:rowOff>
    </xdr:to>
    <xdr:sp macro="" textlink="">
      <xdr:nvSpPr>
        <xdr:cNvPr id="5" name="Speech Bubble: Rectangle 1">
          <a:extLst>
            <a:ext uri="{FF2B5EF4-FFF2-40B4-BE49-F238E27FC236}">
              <a16:creationId xmlns:a16="http://schemas.microsoft.com/office/drawing/2014/main" id="{7AB9F541-4A87-41DC-8233-838CEC446B25}"/>
            </a:ext>
          </a:extLst>
        </xdr:cNvPr>
        <xdr:cNvSpPr/>
      </xdr:nvSpPr>
      <xdr:spPr>
        <a:xfrm>
          <a:off x="566457" y="2617133"/>
          <a:ext cx="3862667" cy="943535"/>
        </a:xfrm>
        <a:prstGeom prst="wedgeRectCallout">
          <a:avLst>
            <a:gd name="adj1" fmla="val 27646"/>
            <a:gd name="adj2" fmla="val -69120"/>
          </a:avLst>
        </a:prstGeom>
        <a:solidFill>
          <a:srgbClr val="FFC000">
            <a:lumMod val="20000"/>
            <a:lumOff val="80000"/>
          </a:srgbClr>
        </a:soli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algn="l"/>
          <a:r>
            <a:rPr lang="es-CL" sz="900" b="0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La empresa fuente podrá deducir en la determinación de la RLI a partir del año que se verifique el pago, y hasta el monto positivo que resulte de ésta, una suma equivalente a la cantidad sobre la cual se aplicó y pagó efectivamente el IDPC voluntario. Esto es, la base imponible sobre la cual se efectuó el pago voluntario del IDPC</a:t>
          </a:r>
          <a:r>
            <a:rPr lang="es-CL" sz="900" b="0" i="0" u="none" strike="noStrike" baseline="0">
              <a:latin typeface="+mn-lt"/>
              <a:ea typeface="+mn-ea"/>
              <a:cs typeface="+mn-cs"/>
            </a:rPr>
            <a:t>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L" sz="900" b="0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L" sz="1000" b="0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152400</xdr:rowOff>
    </xdr:from>
    <xdr:to>
      <xdr:col>2</xdr:col>
      <xdr:colOff>361950</xdr:colOff>
      <xdr:row>3</xdr:row>
      <xdr:rowOff>133350</xdr:rowOff>
    </xdr:to>
    <xdr:pic>
      <xdr:nvPicPr>
        <xdr:cNvPr id="2" name="Imagen 1" descr="cid:image001.png@01CFC04E.66BC1CE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42900"/>
          <a:ext cx="1438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97971</xdr:colOff>
      <xdr:row>26</xdr:row>
      <xdr:rowOff>119744</xdr:rowOff>
    </xdr:from>
    <xdr:to>
      <xdr:col>20</xdr:col>
      <xdr:colOff>850446</xdr:colOff>
      <xdr:row>29</xdr:row>
      <xdr:rowOff>130630</xdr:rowOff>
    </xdr:to>
    <xdr:sp macro="" textlink="">
      <xdr:nvSpPr>
        <xdr:cNvPr id="3" name="Speech Bubble: Rectangle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20993440" y="6472579"/>
          <a:ext cx="1849551" cy="572180"/>
        </a:xfrm>
        <a:prstGeom prst="wedgeRectCallout">
          <a:avLst>
            <a:gd name="adj1" fmla="val -66085"/>
            <a:gd name="adj2" fmla="val -69988"/>
          </a:avLst>
        </a:prstGeom>
        <a:solidFill>
          <a:srgbClr val="FFC000">
            <a:lumMod val="20000"/>
            <a:lumOff val="80000"/>
          </a:srgbClr>
        </a:soli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9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Este monto corresponde al IDPC en carácter de voluntario art. 14 letra A) N°6 LIR.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L" sz="1000" b="0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32288</xdr:colOff>
      <xdr:row>43</xdr:row>
      <xdr:rowOff>185659</xdr:rowOff>
    </xdr:from>
    <xdr:to>
      <xdr:col>12</xdr:col>
      <xdr:colOff>24216</xdr:colOff>
      <xdr:row>48</xdr:row>
      <xdr:rowOff>40361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B777136E-7440-4C3C-9CB3-A1E98A0C4B28}"/>
            </a:ext>
          </a:extLst>
        </xdr:cNvPr>
        <xdr:cNvSpPr/>
      </xdr:nvSpPr>
      <xdr:spPr>
        <a:xfrm>
          <a:off x="403602" y="10396782"/>
          <a:ext cx="7716864" cy="823346"/>
        </a:xfrm>
        <a:prstGeom prst="wedgeRectCallout">
          <a:avLst>
            <a:gd name="adj1" fmla="val -2440"/>
            <a:gd name="adj2" fmla="val -69528"/>
          </a:avLst>
        </a:prstGeom>
        <a:solidFill>
          <a:srgbClr val="FFC000">
            <a:lumMod val="20000"/>
            <a:lumOff val="80000"/>
          </a:srgbClr>
        </a:soli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La empresa</a:t>
          </a:r>
          <a:r>
            <a:rPr lang="es-CL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cumple con el requisito de tener un </a:t>
          </a:r>
          <a:r>
            <a:rPr lang="es-CL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promedio anual de ingresos de su giro en los tres años comerciales anteriores al año en que se debe ejercer la opción (abril) que no exceda de las 100.000 UF,</a:t>
          </a:r>
          <a:r>
            <a:rPr lang="es-CL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para esto se</a:t>
          </a:r>
          <a:r>
            <a:rPr lang="es-CL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considerarán los ingresos obtenidos por sus empresas relacionadas en los términos del N° 17 del art. 8° del Código</a:t>
          </a:r>
          <a:r>
            <a:rPr lang="es-CL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Tributario, , de la misma forma señalada en la letra D)  del artículo 14 de la LIR.</a:t>
          </a:r>
          <a:endParaRPr kumimoji="0" lang="es-CL" sz="1000" b="0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24216</xdr:colOff>
      <xdr:row>49</xdr:row>
      <xdr:rowOff>32288</xdr:rowOff>
    </xdr:from>
    <xdr:to>
      <xdr:col>11</xdr:col>
      <xdr:colOff>1364174</xdr:colOff>
      <xdr:row>51</xdr:row>
      <xdr:rowOff>96865</xdr:rowOff>
    </xdr:to>
    <xdr:sp macro="" textlink="">
      <xdr:nvSpPr>
        <xdr:cNvPr id="3" name="Speech Bubble: Rectangle 1">
          <a:extLst>
            <a:ext uri="{FF2B5EF4-FFF2-40B4-BE49-F238E27FC236}">
              <a16:creationId xmlns:a16="http://schemas.microsoft.com/office/drawing/2014/main" id="{F17D8EA6-7F1D-462F-8658-8D91DADE4F2D}"/>
            </a:ext>
          </a:extLst>
        </xdr:cNvPr>
        <xdr:cNvSpPr/>
      </xdr:nvSpPr>
      <xdr:spPr>
        <a:xfrm>
          <a:off x="395530" y="11405784"/>
          <a:ext cx="7692648" cy="452034"/>
        </a:xfrm>
        <a:prstGeom prst="wedgeRectCallout">
          <a:avLst>
            <a:gd name="adj1" fmla="val -1245"/>
            <a:gd name="adj2" fmla="val -82232"/>
          </a:avLst>
        </a:prstGeom>
        <a:solidFill>
          <a:srgbClr val="FFC000">
            <a:lumMod val="20000"/>
            <a:lumOff val="80000"/>
          </a:srgbClr>
        </a:soli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000" b="0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Los contribuyentes sujetos al régimen de la letra A) del artículo 14 de la LIR que opten por acogerse al incentivo al ahorro, deberán manifestarlo en el Formulario N° 22, sobre declaración de impuestos anuales a la renta, a través del código 1154. </a:t>
          </a:r>
          <a:endParaRPr kumimoji="0" lang="es-CL" sz="1000" b="0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104775</xdr:rowOff>
    </xdr:from>
    <xdr:to>
      <xdr:col>2</xdr:col>
      <xdr:colOff>726634</xdr:colOff>
      <xdr:row>2</xdr:row>
      <xdr:rowOff>77108</xdr:rowOff>
    </xdr:to>
    <xdr:pic>
      <xdr:nvPicPr>
        <xdr:cNvPr id="2" name="Imagen 1" descr="cid:image001.png@01CFC04E.66BC1CE0">
          <a:extLst>
            <a:ext uri="{FF2B5EF4-FFF2-40B4-BE49-F238E27FC236}">
              <a16:creationId xmlns:a16="http://schemas.microsoft.com/office/drawing/2014/main" id="{46BDD565-D64C-443F-8BA2-9CD664874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04775"/>
          <a:ext cx="993334" cy="35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638174</xdr:colOff>
      <xdr:row>19</xdr:row>
      <xdr:rowOff>238125</xdr:rowOff>
    </xdr:from>
    <xdr:to>
      <xdr:col>20</xdr:col>
      <xdr:colOff>708659</xdr:colOff>
      <xdr:row>22</xdr:row>
      <xdr:rowOff>30480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532494" y="5038725"/>
          <a:ext cx="2425065" cy="615315"/>
        </a:xfrm>
        <a:prstGeom prst="wedgeRectCallout">
          <a:avLst>
            <a:gd name="adj1" fmla="val -78509"/>
            <a:gd name="adj2" fmla="val 13022"/>
          </a:avLst>
        </a:prstGeom>
        <a:solidFill>
          <a:srgbClr val="FFC000">
            <a:lumMod val="20000"/>
            <a:lumOff val="80000"/>
          </a:srgbClr>
        </a:soli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1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El código 1.672 debe ser idéntico al resultado financiero segun el Balance Determinado al  31 de diciembre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L" sz="1100" b="0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708660</xdr:colOff>
      <xdr:row>3</xdr:row>
      <xdr:rowOff>53340</xdr:rowOff>
    </xdr:from>
    <xdr:to>
      <xdr:col>20</xdr:col>
      <xdr:colOff>611718</xdr:colOff>
      <xdr:row>6</xdr:row>
      <xdr:rowOff>196215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602980" y="464820"/>
          <a:ext cx="2257638" cy="965835"/>
        </a:xfrm>
        <a:prstGeom prst="wedgeRectCallout">
          <a:avLst>
            <a:gd name="adj1" fmla="val -78823"/>
            <a:gd name="adj2" fmla="val -37773"/>
          </a:avLst>
        </a:prstGeom>
        <a:solidFill>
          <a:srgbClr val="FFC000">
            <a:lumMod val="20000"/>
            <a:lumOff val="80000"/>
          </a:srgbClr>
        </a:soli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1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 los antecedentes no se adjunta el Estado de Resultados por lo cual  los valores que componen el código 1.672 son valores incluidos directamente en este recuadro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L" sz="1100" b="0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716280</xdr:colOff>
      <xdr:row>7</xdr:row>
      <xdr:rowOff>15241</xdr:rowOff>
    </xdr:from>
    <xdr:to>
      <xdr:col>20</xdr:col>
      <xdr:colOff>619338</xdr:colOff>
      <xdr:row>9</xdr:row>
      <xdr:rowOff>106681</xdr:rowOff>
    </xdr:to>
    <xdr:sp macro="" textlink="">
      <xdr:nvSpPr>
        <xdr:cNvPr id="4" name="Speech Bubble: Rectangl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610600" y="1524001"/>
          <a:ext cx="2257638" cy="640080"/>
        </a:xfrm>
        <a:prstGeom prst="wedgeRectCallout">
          <a:avLst>
            <a:gd name="adj1" fmla="val -81523"/>
            <a:gd name="adj2" fmla="val -69331"/>
          </a:avLst>
        </a:prstGeom>
        <a:solidFill>
          <a:srgbClr val="FFC000">
            <a:lumMod val="20000"/>
            <a:lumOff val="80000"/>
          </a:srgbClr>
        </a:soli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1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Corresponde a monto de la rentas percibidas por participaciones en otras sociedades.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L" sz="1100" b="0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719669</xdr:colOff>
      <xdr:row>1</xdr:row>
      <xdr:rowOff>211664</xdr:rowOff>
    </xdr:from>
    <xdr:to>
      <xdr:col>8</xdr:col>
      <xdr:colOff>603250</xdr:colOff>
      <xdr:row>7</xdr:row>
      <xdr:rowOff>76200</xdr:rowOff>
    </xdr:to>
    <xdr:sp macro="" textlink="">
      <xdr:nvSpPr>
        <xdr:cNvPr id="3" name="Speech Bubble: Rectangl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040969" y="402164"/>
          <a:ext cx="1858431" cy="1121836"/>
        </a:xfrm>
        <a:prstGeom prst="wedgeRectCallout">
          <a:avLst>
            <a:gd name="adj1" fmla="val -81093"/>
            <a:gd name="adj2" fmla="val -1074"/>
          </a:avLst>
        </a:prstGeom>
        <a:solidFill>
          <a:srgbClr val="FFC000">
            <a:lumMod val="20000"/>
            <a:lumOff val="80000"/>
          </a:srgbClr>
        </a:soli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0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La Corrección Monetaria del CPT no tiene un efecto en las cuentas de activo y por tal razón al corresponder una deducción en la RLI se debe reversar dicho efecto.</a:t>
          </a:r>
        </a:p>
      </xdr:txBody>
    </xdr:sp>
    <xdr:clientData/>
  </xdr:twoCellAnchor>
  <xdr:twoCellAnchor>
    <xdr:from>
      <xdr:col>6</xdr:col>
      <xdr:colOff>787403</xdr:colOff>
      <xdr:row>8</xdr:row>
      <xdr:rowOff>69846</xdr:rowOff>
    </xdr:from>
    <xdr:to>
      <xdr:col>8</xdr:col>
      <xdr:colOff>558800</xdr:colOff>
      <xdr:row>16</xdr:row>
      <xdr:rowOff>12699</xdr:rowOff>
    </xdr:to>
    <xdr:sp macro="" textlink="">
      <xdr:nvSpPr>
        <xdr:cNvPr id="4" name="Speech Bubble: Rectangl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108703" y="1714496"/>
          <a:ext cx="1746247" cy="1517653"/>
        </a:xfrm>
        <a:prstGeom prst="wedgeRectCallout">
          <a:avLst>
            <a:gd name="adj1" fmla="val -94222"/>
            <a:gd name="adj2" fmla="val -72403"/>
          </a:avLst>
        </a:prstGeom>
        <a:solidFill>
          <a:srgbClr val="FFC000">
            <a:lumMod val="20000"/>
            <a:lumOff val="80000"/>
          </a:srgbClr>
        </a:soli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0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Se debe reponer el ajuste por incentivo al ahorro efectuado a la Renta Líquida debido a que dichos montos si forman efectivamente parte del CPT al no ser un monto representativo de flujo.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L" sz="1000" b="0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529168</xdr:colOff>
      <xdr:row>2</xdr:row>
      <xdr:rowOff>116418</xdr:rowOff>
    </xdr:from>
    <xdr:to>
      <xdr:col>8</xdr:col>
      <xdr:colOff>236171</xdr:colOff>
      <xdr:row>6</xdr:row>
      <xdr:rowOff>21168</xdr:rowOff>
    </xdr:to>
    <xdr:sp macro="" textlink="">
      <xdr:nvSpPr>
        <xdr:cNvPr id="3" name="Speech Bubble: Rectangl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905501" y="560918"/>
          <a:ext cx="1590837" cy="730250"/>
        </a:xfrm>
        <a:prstGeom prst="wedgeRectCallout">
          <a:avLst>
            <a:gd name="adj1" fmla="val -80614"/>
            <a:gd name="adj2" fmla="val 5106"/>
          </a:avLst>
        </a:prstGeom>
        <a:solidFill>
          <a:srgbClr val="FFC000">
            <a:lumMod val="20000"/>
            <a:lumOff val="80000"/>
          </a:srgbClr>
        </a:soli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1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Corresponde a la sumatoria de las columnas del saldo del REX al 31.12.2019</a:t>
          </a:r>
        </a:p>
      </xdr:txBody>
    </xdr:sp>
    <xdr:clientData/>
  </xdr:twoCellAnchor>
  <xdr:twoCellAnchor>
    <xdr:from>
      <xdr:col>6</xdr:col>
      <xdr:colOff>550335</xdr:colOff>
      <xdr:row>11</xdr:row>
      <xdr:rowOff>74082</xdr:rowOff>
    </xdr:from>
    <xdr:to>
      <xdr:col>8</xdr:col>
      <xdr:colOff>211666</xdr:colOff>
      <xdr:row>15</xdr:row>
      <xdr:rowOff>190499</xdr:rowOff>
    </xdr:to>
    <xdr:sp macro="" textlink="">
      <xdr:nvSpPr>
        <xdr:cNvPr id="6" name="Speech Bubble: Rectangl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926668" y="2381249"/>
          <a:ext cx="1545165" cy="941917"/>
        </a:xfrm>
        <a:prstGeom prst="wedgeRectCallout">
          <a:avLst>
            <a:gd name="adj1" fmla="val -80993"/>
            <a:gd name="adj2" fmla="val -3791"/>
          </a:avLst>
        </a:prstGeom>
        <a:solidFill>
          <a:srgbClr val="FFC000">
            <a:lumMod val="20000"/>
            <a:lumOff val="80000"/>
          </a:srgbClr>
        </a:soli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1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Corresponde a la sumatoria de las columnas del saldo REX al 31.12.2020 antes de imputaciones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649606</xdr:colOff>
      <xdr:row>18</xdr:row>
      <xdr:rowOff>104775</xdr:rowOff>
    </xdr:from>
    <xdr:to>
      <xdr:col>18</xdr:col>
      <xdr:colOff>295275</xdr:colOff>
      <xdr:row>24</xdr:row>
      <xdr:rowOff>152400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108056" y="4514850"/>
          <a:ext cx="1569719" cy="1190625"/>
        </a:xfrm>
        <a:prstGeom prst="wedgeRectCallout">
          <a:avLst>
            <a:gd name="adj1" fmla="val -82419"/>
            <a:gd name="adj2" fmla="val 81905"/>
          </a:avLst>
        </a:prstGeom>
        <a:solidFill>
          <a:srgbClr val="FFC000">
            <a:lumMod val="20000"/>
            <a:lumOff val="80000"/>
          </a:srgbClr>
        </a:soli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9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La socia solo puede imputar hasta el tope del registro SAC.el cual asciende a $ 2.566.060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L" sz="900" b="0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9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(2.566.060/ 0,369863= $ 6.937.865)</a:t>
          </a:r>
          <a:endParaRPr kumimoji="0" lang="es-CL" sz="900" b="0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249555</xdr:colOff>
      <xdr:row>25</xdr:row>
      <xdr:rowOff>137160</xdr:rowOff>
    </xdr:from>
    <xdr:to>
      <xdr:col>10</xdr:col>
      <xdr:colOff>257175</xdr:colOff>
      <xdr:row>31</xdr:row>
      <xdr:rowOff>0</xdr:rowOff>
    </xdr:to>
    <xdr:sp macro="" textlink="">
      <xdr:nvSpPr>
        <xdr:cNvPr id="3" name="Speech Bubble: Rectangl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916805" y="5880735"/>
          <a:ext cx="1560195" cy="1005840"/>
        </a:xfrm>
        <a:prstGeom prst="wedgeRectCallout">
          <a:avLst>
            <a:gd name="adj1" fmla="val -65886"/>
            <a:gd name="adj2" fmla="val 335"/>
          </a:avLst>
        </a:prstGeom>
        <a:solidFill>
          <a:srgbClr val="FFC000">
            <a:lumMod val="20000"/>
            <a:lumOff val="80000"/>
          </a:srgbClr>
        </a:soli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9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Renta afecta a los impuestos finales sin crédito, renta sobre la cual la empresa puede pagar el IDPC en carácter de voluntario 14 A) N°6 de la LIR.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L" sz="1000" b="0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95249</xdr:colOff>
      <xdr:row>35</xdr:row>
      <xdr:rowOff>19050</xdr:rowOff>
    </xdr:from>
    <xdr:to>
      <xdr:col>18</xdr:col>
      <xdr:colOff>38100</xdr:colOff>
      <xdr:row>39</xdr:row>
      <xdr:rowOff>47625</xdr:rowOff>
    </xdr:to>
    <xdr:sp macro="" textlink="">
      <xdr:nvSpPr>
        <xdr:cNvPr id="4" name="Speech Bubble: Rectangle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9848849" y="7829550"/>
          <a:ext cx="2162176" cy="790575"/>
        </a:xfrm>
        <a:prstGeom prst="wedgeRectCallout">
          <a:avLst>
            <a:gd name="adj1" fmla="val -66126"/>
            <a:gd name="adj2" fmla="val -97288"/>
          </a:avLst>
        </a:prstGeom>
        <a:solidFill>
          <a:srgbClr val="FFC000">
            <a:lumMod val="20000"/>
            <a:lumOff val="80000"/>
          </a:srgbClr>
        </a:soli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9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La imputación de los gastos rechazados del inciso 2° del art. 21 de la LIR o del inciso primero pero no afectos al 40% se realizan a todo evento, aun cuando quede negativo el registro SAC.</a:t>
          </a:r>
          <a:endParaRPr kumimoji="0" lang="es-CL" sz="1000" b="0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108585</xdr:colOff>
      <xdr:row>27</xdr:row>
      <xdr:rowOff>114300</xdr:rowOff>
    </xdr:from>
    <xdr:to>
      <xdr:col>18</xdr:col>
      <xdr:colOff>146685</xdr:colOff>
      <xdr:row>31</xdr:row>
      <xdr:rowOff>45719</xdr:rowOff>
    </xdr:to>
    <xdr:sp macro="" textlink="">
      <xdr:nvSpPr>
        <xdr:cNvPr id="5" name="Speech Bubble: Rectangle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0567035" y="6238875"/>
          <a:ext cx="1962150" cy="693419"/>
        </a:xfrm>
        <a:prstGeom prst="wedgeRectCallout">
          <a:avLst>
            <a:gd name="adj1" fmla="val 3561"/>
            <a:gd name="adj2" fmla="val -68931"/>
          </a:avLst>
        </a:prstGeom>
        <a:solidFill>
          <a:srgbClr val="FFC000">
            <a:lumMod val="20000"/>
            <a:lumOff val="80000"/>
          </a:srgbClr>
        </a:soli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900" b="0" i="0" u="none" strike="noStrike" kern="0" cap="none" spc="0" normalizeH="0" baseline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Debido a que se imputaron créditos del registro SAC hasta el 31.12.2016 corresponde también realizar la rebaja al STUT.</a:t>
          </a:r>
        </a:p>
      </xdr:txBody>
    </xdr:sp>
    <xdr:clientData/>
  </xdr:twoCellAnchor>
  <xdr:twoCellAnchor>
    <xdr:from>
      <xdr:col>8</xdr:col>
      <xdr:colOff>670560</xdr:colOff>
      <xdr:row>13</xdr:row>
      <xdr:rowOff>40006</xdr:rowOff>
    </xdr:from>
    <xdr:to>
      <xdr:col>11</xdr:col>
      <xdr:colOff>205740</xdr:colOff>
      <xdr:row>16</xdr:row>
      <xdr:rowOff>169546</xdr:rowOff>
    </xdr:to>
    <xdr:sp macro="" textlink="">
      <xdr:nvSpPr>
        <xdr:cNvPr id="6" name="Speech Bubble: Rectangle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337810" y="3497581"/>
          <a:ext cx="1764030" cy="701040"/>
        </a:xfrm>
        <a:prstGeom prst="wedgeRectCallout">
          <a:avLst>
            <a:gd name="adj1" fmla="val -3511"/>
            <a:gd name="adj2" fmla="val 65576"/>
          </a:avLst>
        </a:prstGeom>
        <a:solidFill>
          <a:srgbClr val="FFC000">
            <a:lumMod val="20000"/>
            <a:lumOff val="80000"/>
          </a:srgbClr>
        </a:soli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9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Estas rentas deben ser imputadas en primer lugar, sin considerar reglas de imputación establecidas en el N°4 la letra A) del art 14 LIR.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L" sz="1000" b="0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154305</xdr:colOff>
      <xdr:row>20</xdr:row>
      <xdr:rowOff>144780</xdr:rowOff>
    </xdr:from>
    <xdr:to>
      <xdr:col>13</xdr:col>
      <xdr:colOff>85725</xdr:colOff>
      <xdr:row>27</xdr:row>
      <xdr:rowOff>0</xdr:rowOff>
    </xdr:to>
    <xdr:sp macro="" textlink="">
      <xdr:nvSpPr>
        <xdr:cNvPr id="7" name="Speech Bubble: Rectangle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7050405" y="4935855"/>
          <a:ext cx="1293495" cy="1188720"/>
        </a:xfrm>
        <a:prstGeom prst="wedgeRectCallout">
          <a:avLst>
            <a:gd name="adj1" fmla="val -60193"/>
            <a:gd name="adj2" fmla="val -77829"/>
          </a:avLst>
        </a:prstGeom>
        <a:solidFill>
          <a:srgbClr val="FFC000">
            <a:lumMod val="20000"/>
            <a:lumOff val="80000"/>
          </a:srgbClr>
        </a:soli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900" b="0" i="0" u="none" strike="noStrike" kern="0" cap="none" spc="0" normalizeH="0" baseline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Estas rentas puden ser retiradas en el momento que el contribuyente los estime conveniente sin considerar reglas de imputación.</a:t>
          </a:r>
        </a:p>
      </xdr:txBody>
    </xdr:sp>
    <xdr:clientData/>
  </xdr:twoCellAnchor>
  <xdr:twoCellAnchor>
    <xdr:from>
      <xdr:col>2</xdr:col>
      <xdr:colOff>312420</xdr:colOff>
      <xdr:row>25</xdr:row>
      <xdr:rowOff>129541</xdr:rowOff>
    </xdr:from>
    <xdr:to>
      <xdr:col>5</xdr:col>
      <xdr:colOff>68580</xdr:colOff>
      <xdr:row>28</xdr:row>
      <xdr:rowOff>22861</xdr:rowOff>
    </xdr:to>
    <xdr:sp macro="" textlink="">
      <xdr:nvSpPr>
        <xdr:cNvPr id="9" name="Speech Bubble: Rectangle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739140" y="5798821"/>
          <a:ext cx="1607820" cy="441960"/>
        </a:xfrm>
        <a:prstGeom prst="wedgeRectCallout">
          <a:avLst>
            <a:gd name="adj1" fmla="val -1969"/>
            <a:gd name="adj2" fmla="val -66907"/>
          </a:avLst>
        </a:prstGeom>
        <a:solidFill>
          <a:srgbClr val="FFC000">
            <a:lumMod val="20000"/>
            <a:lumOff val="80000"/>
          </a:srgbClr>
        </a:soli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9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Imputación de retiros debe ser en orden cronólogico.</a:t>
          </a:r>
          <a:endParaRPr kumimoji="0" lang="es-CL" sz="900" b="0" i="0" u="none" strike="noStrike" kern="0" cap="none" spc="0" normalizeH="0" baseline="0">
            <a:ln>
              <a:noFill/>
            </a:ln>
            <a:solidFill>
              <a:srgbClr val="0000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239485</xdr:colOff>
      <xdr:row>7</xdr:row>
      <xdr:rowOff>1</xdr:rowOff>
    </xdr:from>
    <xdr:to>
      <xdr:col>11</xdr:col>
      <xdr:colOff>43542</xdr:colOff>
      <xdr:row>8</xdr:row>
      <xdr:rowOff>32657</xdr:rowOff>
    </xdr:to>
    <xdr:sp macro="" textlink="">
      <xdr:nvSpPr>
        <xdr:cNvPr id="3" name="Speech Bubble: Rectangl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4136571" y="1480458"/>
          <a:ext cx="1066800" cy="272142"/>
        </a:xfrm>
        <a:prstGeom prst="wedgeRectCallout">
          <a:avLst>
            <a:gd name="adj1" fmla="val -7280"/>
            <a:gd name="adj2" fmla="val 125588"/>
          </a:avLst>
        </a:prstGeom>
        <a:solidFill>
          <a:srgbClr val="FFC000">
            <a:lumMod val="20000"/>
            <a:lumOff val="80000"/>
          </a:srgbClr>
        </a:soli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1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Reversa RAI.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L" sz="1100" b="0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21770</xdr:colOff>
      <xdr:row>8</xdr:row>
      <xdr:rowOff>185058</xdr:rowOff>
    </xdr:from>
    <xdr:to>
      <xdr:col>17</xdr:col>
      <xdr:colOff>250370</xdr:colOff>
      <xdr:row>11</xdr:row>
      <xdr:rowOff>87086</xdr:rowOff>
    </xdr:to>
    <xdr:sp macro="" textlink="">
      <xdr:nvSpPr>
        <xdr:cNvPr id="4" name="Speech Bubble: Rectangle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5965370" y="1905001"/>
          <a:ext cx="1491343" cy="620485"/>
        </a:xfrm>
        <a:prstGeom prst="wedgeRectCallout">
          <a:avLst>
            <a:gd name="adj1" fmla="val -99668"/>
            <a:gd name="adj2" fmla="val 15700"/>
          </a:avLst>
        </a:prstGeom>
        <a:solidFill>
          <a:srgbClr val="FFC000">
            <a:lumMod val="20000"/>
            <a:lumOff val="80000"/>
          </a:srgbClr>
        </a:soli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Corresponde</a:t>
          </a:r>
          <a:r>
            <a:rPr lang="es-CL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al monto del RAI determinado al 31.12.2020</a:t>
          </a:r>
          <a:r>
            <a:rPr kumimoji="0" lang="es-CL" sz="9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L" sz="1000" b="0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358140</xdr:colOff>
      <xdr:row>6</xdr:row>
      <xdr:rowOff>99060</xdr:rowOff>
    </xdr:from>
    <xdr:to>
      <xdr:col>18</xdr:col>
      <xdr:colOff>427817</xdr:colOff>
      <xdr:row>12</xdr:row>
      <xdr:rowOff>177584</xdr:rowOff>
    </xdr:to>
    <xdr:sp macro="" textlink="">
      <xdr:nvSpPr>
        <xdr:cNvPr id="3" name="Speech Bubble: Rectangle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0206021" y="1253361"/>
          <a:ext cx="1312771" cy="1240897"/>
        </a:xfrm>
        <a:prstGeom prst="wedgeRectCallout">
          <a:avLst>
            <a:gd name="adj1" fmla="val -140288"/>
            <a:gd name="adj2" fmla="val -7097"/>
          </a:avLst>
        </a:prstGeom>
        <a:solidFill>
          <a:srgbClr val="FFC000">
            <a:lumMod val="20000"/>
            <a:lumOff val="80000"/>
          </a:srgbClr>
        </a:soli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900" b="0" i="0" u="none" strike="noStrike" kern="0" cap="none" spc="0" normalizeH="0" baseline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Debido a que la socia 2,  es un contribuyente afecto a impuestos finales la empresa puede pagar el IDPC en carácter de voluntario (art. 14  letra A) N°6 LIR)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L" sz="900" b="0" i="0" u="none" strike="noStrike" kern="0" cap="none" spc="0" normalizeH="0" baseline="0">
            <a:ln>
              <a:noFill/>
            </a:ln>
            <a:solidFill>
              <a:srgbClr val="0000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L" sz="1000" b="0" i="0" u="none" strike="noStrike" kern="0" cap="none" spc="0" normalizeH="0" baseline="0">
            <a:ln>
              <a:noFill/>
            </a:ln>
            <a:solidFill>
              <a:srgbClr val="0000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erardo.escudero\Mis%20documentos\Escritorio\Great\Hoja%20de%20Trabajo\Cuadratura\Cuadratura%20DDJJ%20DGC%20V2%20Cuenta%20AT%202013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Archivos%20temporales%20de%20Internet\Content.Outlook\Q2W04AWC\F22%20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erardo.escudero/Mis%20documentos/SBDF/Reforma%20Tributaria/Renta%20Atribuida/Prototipo/F22%20%202015%20Jose%20Luis%20Capdevi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Instrucciones"/>
      <sheetName val="Registrar F.22 AT.2013"/>
      <sheetName val="Registrar F.22 AT.2012"/>
      <sheetName val="Registrar DDJJ 1872"/>
      <sheetName val="1846 Res.Balance"/>
      <sheetName val="1846 Base Imponible"/>
      <sheetName val="Datos 1847"/>
      <sheetName val="Hoja de Trabajo"/>
      <sheetName val="Anexo HT Corr.Mon."/>
      <sheetName val="Comprobacion Analitica"/>
      <sheetName val="Factor Corr.Mon."/>
      <sheetName val="Anexo 1 AT.2013"/>
      <sheetName val="Anexo 2 AT.2013"/>
      <sheetName val="F1846 (AT.2013)"/>
      <sheetName val="F1847 (AT.2013)"/>
      <sheetName val="F1872 (AT.2013)"/>
      <sheetName val="Anexo (AT.2011)"/>
      <sheetName val="Anexo 2 (AT.2011)"/>
    </sheetNames>
    <sheetDataSet>
      <sheetData sheetId="0"/>
      <sheetData sheetId="1"/>
      <sheetData sheetId="2"/>
      <sheetData sheetId="3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Supuestos"/>
      <sheetName val="DDJJ FUT "/>
      <sheetName val="DDJJ Capital"/>
      <sheetName val="Registros"/>
      <sheetName val="Antecedentes"/>
      <sheetName val="Enero de 2017"/>
      <sheetName val="Registrar  AT.-1"/>
      <sheetName val="Febrero 2017"/>
      <sheetName val="Reproceso RLI"/>
      <sheetName val="Reproceso IGC"/>
      <sheetName val="Registrar  AT.Actual"/>
      <sheetName val="AnversoAud"/>
      <sheetName val="ReversoAud"/>
      <sheetName val="R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CODIGO</v>
          </cell>
          <cell r="B1" t="str">
            <v>VALOR</v>
          </cell>
        </row>
        <row r="2">
          <cell r="A2">
            <v>1</v>
          </cell>
          <cell r="B2" t="str">
            <v>CAPDEVILA</v>
          </cell>
        </row>
        <row r="3">
          <cell r="A3">
            <v>2</v>
          </cell>
          <cell r="B3" t="str">
            <v>HONORATO</v>
          </cell>
        </row>
        <row r="4">
          <cell r="A4">
            <v>5</v>
          </cell>
          <cell r="B4" t="str">
            <v>JOSE LUIS</v>
          </cell>
        </row>
        <row r="5">
          <cell r="A5">
            <v>6</v>
          </cell>
          <cell r="B5" t="str">
            <v>VARGAS FONTECILLA 4193- 4199</v>
          </cell>
        </row>
        <row r="6">
          <cell r="A6">
            <v>9</v>
          </cell>
          <cell r="B6">
            <v>7731698</v>
          </cell>
        </row>
        <row r="7">
          <cell r="A7">
            <v>8</v>
          </cell>
          <cell r="B7" t="str">
            <v>QUINTA NORMAL</v>
          </cell>
        </row>
        <row r="8">
          <cell r="A8">
            <v>7</v>
          </cell>
          <cell r="B8">
            <v>240742774</v>
          </cell>
        </row>
        <row r="9">
          <cell r="A9">
            <v>3</v>
          </cell>
          <cell r="B9" t="str">
            <v>4.432.741-4</v>
          </cell>
        </row>
        <row r="10">
          <cell r="A10">
            <v>13</v>
          </cell>
          <cell r="B10" t="str">
            <v>VENTA AL POR MENOR DE COMBUSTIBLE PARA AUTOMOTORES</v>
          </cell>
        </row>
        <row r="11">
          <cell r="A11">
            <v>55</v>
          </cell>
          <cell r="B11" t="str">
            <v>JLCESTACION@JLC.CL</v>
          </cell>
        </row>
        <row r="12">
          <cell r="A12">
            <v>14</v>
          </cell>
          <cell r="B12">
            <v>505000</v>
          </cell>
        </row>
        <row r="13">
          <cell r="A13">
            <v>20</v>
          </cell>
          <cell r="B13">
            <v>133651231</v>
          </cell>
        </row>
        <row r="14">
          <cell r="A14">
            <v>36</v>
          </cell>
          <cell r="B14">
            <v>170000000</v>
          </cell>
        </row>
        <row r="15">
          <cell r="A15">
            <v>101</v>
          </cell>
          <cell r="B15">
            <v>865042582</v>
          </cell>
        </row>
        <row r="16">
          <cell r="A16">
            <v>104</v>
          </cell>
          <cell r="B16">
            <v>70000000</v>
          </cell>
        </row>
        <row r="17">
          <cell r="A17">
            <v>106</v>
          </cell>
          <cell r="B17">
            <v>19909096</v>
          </cell>
        </row>
        <row r="18">
          <cell r="A18">
            <v>123</v>
          </cell>
          <cell r="B18">
            <v>6092136925</v>
          </cell>
        </row>
        <row r="19">
          <cell r="A19">
            <v>152</v>
          </cell>
          <cell r="B19">
            <v>288270</v>
          </cell>
        </row>
        <row r="20">
          <cell r="A20">
            <v>157</v>
          </cell>
          <cell r="B20">
            <v>33959423</v>
          </cell>
        </row>
        <row r="21">
          <cell r="A21">
            <v>159</v>
          </cell>
          <cell r="B21">
            <v>14410393</v>
          </cell>
        </row>
        <row r="22">
          <cell r="A22">
            <v>162</v>
          </cell>
          <cell r="B22">
            <v>607262</v>
          </cell>
        </row>
        <row r="23">
          <cell r="A23">
            <v>170</v>
          </cell>
          <cell r="B23">
            <v>122412874</v>
          </cell>
        </row>
        <row r="24">
          <cell r="A24">
            <v>226</v>
          </cell>
          <cell r="B24">
            <v>70000000</v>
          </cell>
        </row>
        <row r="25">
          <cell r="A25">
            <v>304</v>
          </cell>
          <cell r="B25">
            <v>20932024</v>
          </cell>
        </row>
        <row r="26">
          <cell r="A26">
            <v>312</v>
          </cell>
          <cell r="B26">
            <v>782</v>
          </cell>
        </row>
        <row r="27">
          <cell r="A27">
            <v>600</v>
          </cell>
          <cell r="B27">
            <v>14337349</v>
          </cell>
        </row>
        <row r="28">
          <cell r="A28">
            <v>605</v>
          </cell>
          <cell r="B28">
            <v>8221</v>
          </cell>
        </row>
        <row r="29">
          <cell r="A29">
            <v>608</v>
          </cell>
          <cell r="B29">
            <v>720</v>
          </cell>
        </row>
        <row r="30">
          <cell r="A30">
            <v>614</v>
          </cell>
          <cell r="B30" t="str">
            <v>X</v>
          </cell>
        </row>
        <row r="31">
          <cell r="A31">
            <v>625</v>
          </cell>
          <cell r="B31">
            <v>802529575</v>
          </cell>
        </row>
        <row r="32">
          <cell r="A32">
            <v>627</v>
          </cell>
          <cell r="B32">
            <v>14337349</v>
          </cell>
        </row>
        <row r="33">
          <cell r="A33">
            <v>629</v>
          </cell>
          <cell r="B33">
            <v>272546304</v>
          </cell>
        </row>
        <row r="34">
          <cell r="A34">
            <v>631</v>
          </cell>
          <cell r="B34">
            <v>341666340</v>
          </cell>
        </row>
        <row r="35">
          <cell r="A35">
            <v>635</v>
          </cell>
          <cell r="B35">
            <v>784165723</v>
          </cell>
        </row>
        <row r="36">
          <cell r="A36">
            <v>637</v>
          </cell>
          <cell r="B36">
            <v>78300746</v>
          </cell>
        </row>
        <row r="37">
          <cell r="A37">
            <v>643</v>
          </cell>
          <cell r="B37">
            <v>668256153</v>
          </cell>
        </row>
        <row r="38">
          <cell r="A38">
            <v>647</v>
          </cell>
          <cell r="B38">
            <v>1243087760</v>
          </cell>
        </row>
        <row r="39">
          <cell r="A39">
            <v>774</v>
          </cell>
          <cell r="B39">
            <v>3712875536</v>
          </cell>
        </row>
        <row r="40">
          <cell r="A40">
            <v>785</v>
          </cell>
          <cell r="B40">
            <v>40230808</v>
          </cell>
        </row>
        <row r="41">
          <cell r="A41">
            <v>843</v>
          </cell>
          <cell r="B41">
            <v>3974488503</v>
          </cell>
        </row>
        <row r="42">
          <cell r="A42">
            <v>847</v>
          </cell>
          <cell r="B42">
            <v>14337349</v>
          </cell>
        </row>
        <row r="43">
          <cell r="A43">
            <v>874</v>
          </cell>
          <cell r="B43">
            <v>668256153</v>
          </cell>
        </row>
        <row r="44">
          <cell r="A44">
            <v>926</v>
          </cell>
          <cell r="B44">
            <v>40230808</v>
          </cell>
        </row>
        <row r="45">
          <cell r="A45">
            <v>934</v>
          </cell>
          <cell r="B45">
            <v>136917887</v>
          </cell>
        </row>
        <row r="46">
          <cell r="A46" t="str">
            <v>REMANENTE DE CREDITO</v>
          </cell>
          <cell r="B46">
            <v>0</v>
          </cell>
        </row>
        <row r="47">
          <cell r="A47">
            <v>52</v>
          </cell>
          <cell r="B47">
            <v>85</v>
          </cell>
        </row>
        <row r="48">
          <cell r="A48">
            <v>53</v>
          </cell>
          <cell r="B48">
            <v>86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 t="str">
            <v>DEVOLUCION SOLICITADA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87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 t="str">
            <v>Folio Formulario F01</v>
          </cell>
          <cell r="B61" t="str">
            <v>Fecha de movimiento F01</v>
          </cell>
        </row>
        <row r="62">
          <cell r="A62" t="str">
            <v>Folio rectificatoria</v>
          </cell>
          <cell r="B62" t="str">
            <v>Folio primitiva</v>
          </cell>
        </row>
        <row r="63">
          <cell r="A63">
            <v>0</v>
          </cell>
          <cell r="B63">
            <v>0</v>
          </cell>
        </row>
        <row r="64">
          <cell r="A64" t="str">
            <v xml:space="preserve">Esta copia de declaración no es válida como certificado. 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18</v>
          </cell>
          <cell r="B95">
            <v>668256153</v>
          </cell>
        </row>
        <row r="96">
          <cell r="A96">
            <v>31</v>
          </cell>
          <cell r="B96">
            <v>20932024</v>
          </cell>
        </row>
        <row r="97">
          <cell r="A97">
            <v>53</v>
          </cell>
          <cell r="B97">
            <v>13</v>
          </cell>
        </row>
        <row r="98">
          <cell r="A98">
            <v>102</v>
          </cell>
          <cell r="B98">
            <v>6140228120</v>
          </cell>
        </row>
        <row r="99">
          <cell r="A99">
            <v>105</v>
          </cell>
          <cell r="B99">
            <v>38808</v>
          </cell>
        </row>
        <row r="100">
          <cell r="A100">
            <v>122</v>
          </cell>
          <cell r="B100">
            <v>6652866815</v>
          </cell>
        </row>
        <row r="101">
          <cell r="A101">
            <v>129</v>
          </cell>
          <cell r="B101">
            <v>352510806</v>
          </cell>
        </row>
        <row r="102">
          <cell r="A102">
            <v>155</v>
          </cell>
          <cell r="B102">
            <v>137790</v>
          </cell>
        </row>
        <row r="103">
          <cell r="A103">
            <v>158</v>
          </cell>
          <cell r="B103">
            <v>122412874</v>
          </cell>
        </row>
        <row r="104">
          <cell r="A104">
            <v>161</v>
          </cell>
          <cell r="B104">
            <v>18166429</v>
          </cell>
        </row>
        <row r="105">
          <cell r="A105">
            <v>169</v>
          </cell>
          <cell r="B105">
            <v>537912</v>
          </cell>
        </row>
        <row r="106">
          <cell r="A106">
            <v>225</v>
          </cell>
          <cell r="B106">
            <v>668256153</v>
          </cell>
        </row>
        <row r="107">
          <cell r="A107">
            <v>231</v>
          </cell>
          <cell r="B107">
            <v>4177480459</v>
          </cell>
        </row>
        <row r="108">
          <cell r="A108">
            <v>305</v>
          </cell>
          <cell r="B108">
            <v>-15416745</v>
          </cell>
        </row>
        <row r="109">
          <cell r="A109">
            <v>315</v>
          </cell>
          <cell r="B109">
            <v>8052014</v>
          </cell>
        </row>
        <row r="110">
          <cell r="A110">
            <v>601</v>
          </cell>
          <cell r="B110">
            <v>7848</v>
          </cell>
        </row>
        <row r="111">
          <cell r="A111">
            <v>606</v>
          </cell>
          <cell r="B111">
            <v>57629</v>
          </cell>
        </row>
        <row r="112">
          <cell r="A112">
            <v>610</v>
          </cell>
          <cell r="B112">
            <v>14410327</v>
          </cell>
        </row>
        <row r="113">
          <cell r="A113">
            <v>624</v>
          </cell>
          <cell r="B113">
            <v>107526263</v>
          </cell>
        </row>
        <row r="114">
          <cell r="A114">
            <v>626</v>
          </cell>
          <cell r="B114">
            <v>133651231</v>
          </cell>
        </row>
        <row r="115">
          <cell r="A115">
            <v>628</v>
          </cell>
          <cell r="B115">
            <v>76567411742</v>
          </cell>
        </row>
        <row r="116">
          <cell r="A116">
            <v>630</v>
          </cell>
          <cell r="B116">
            <v>75034864539</v>
          </cell>
        </row>
        <row r="117">
          <cell r="A117">
            <v>632</v>
          </cell>
          <cell r="B117">
            <v>40230808</v>
          </cell>
        </row>
        <row r="118">
          <cell r="A118">
            <v>636</v>
          </cell>
          <cell r="B118">
            <v>639030636</v>
          </cell>
        </row>
        <row r="119">
          <cell r="A119">
            <v>639</v>
          </cell>
          <cell r="B119">
            <v>107526263</v>
          </cell>
        </row>
        <row r="120">
          <cell r="A120">
            <v>645</v>
          </cell>
          <cell r="B120">
            <v>3974488503</v>
          </cell>
        </row>
        <row r="121">
          <cell r="A121">
            <v>749</v>
          </cell>
          <cell r="B121">
            <v>14410393</v>
          </cell>
        </row>
        <row r="122">
          <cell r="A122">
            <v>775</v>
          </cell>
          <cell r="B122">
            <v>110792920</v>
          </cell>
        </row>
        <row r="123">
          <cell r="A123">
            <v>838</v>
          </cell>
          <cell r="B123">
            <v>921843457</v>
          </cell>
        </row>
        <row r="124">
          <cell r="A124">
            <v>844</v>
          </cell>
          <cell r="B124">
            <v>149894480</v>
          </cell>
        </row>
        <row r="125">
          <cell r="A125">
            <v>849</v>
          </cell>
          <cell r="B125">
            <v>170000000</v>
          </cell>
        </row>
        <row r="126">
          <cell r="A126">
            <v>910</v>
          </cell>
          <cell r="B126">
            <v>1990910</v>
          </cell>
        </row>
        <row r="127">
          <cell r="A127">
            <v>927</v>
          </cell>
          <cell r="B127">
            <v>40230808</v>
          </cell>
        </row>
        <row r="128">
          <cell r="A128">
            <v>940</v>
          </cell>
          <cell r="B128">
            <v>122</v>
          </cell>
        </row>
        <row r="129">
          <cell r="A129">
            <v>0</v>
          </cell>
          <cell r="B129" t="str">
            <v>IMPTO. A PAGAR</v>
          </cell>
        </row>
        <row r="130">
          <cell r="A130">
            <v>15416745</v>
          </cell>
          <cell r="B130">
            <v>55</v>
          </cell>
        </row>
        <row r="131">
          <cell r="A131">
            <v>0</v>
          </cell>
          <cell r="B131">
            <v>56</v>
          </cell>
        </row>
        <row r="132">
          <cell r="A132">
            <v>0</v>
          </cell>
          <cell r="B132">
            <v>57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15416745</v>
          </cell>
          <cell r="B139" t="str">
            <v>RECARGOS POR MORA EN EL PAGO</v>
          </cell>
        </row>
        <row r="140">
          <cell r="A140">
            <v>0</v>
          </cell>
          <cell r="B140">
            <v>58</v>
          </cell>
        </row>
        <row r="141">
          <cell r="A141">
            <v>0</v>
          </cell>
          <cell r="B141">
            <v>59</v>
          </cell>
        </row>
        <row r="142">
          <cell r="A142">
            <v>0</v>
          </cell>
          <cell r="B142">
            <v>60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15416745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15416745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9"/>
      <sheetData sheetId="10"/>
      <sheetData sheetId="11"/>
      <sheetData sheetId="12">
        <row r="2">
          <cell r="A2">
            <v>1</v>
          </cell>
          <cell r="B2" t="str">
            <v>CAPDEVILA</v>
          </cell>
        </row>
        <row r="3">
          <cell r="A3">
            <v>2</v>
          </cell>
          <cell r="B3" t="str">
            <v>HONORATO</v>
          </cell>
        </row>
        <row r="4">
          <cell r="A4">
            <v>5</v>
          </cell>
          <cell r="B4" t="str">
            <v>JOSE LUIS</v>
          </cell>
        </row>
        <row r="5">
          <cell r="A5">
            <v>6</v>
          </cell>
          <cell r="B5" t="str">
            <v>VARGAS FONTECILLA 4193- 4199</v>
          </cell>
        </row>
        <row r="6">
          <cell r="A6">
            <v>9</v>
          </cell>
          <cell r="B6">
            <v>7731698</v>
          </cell>
        </row>
        <row r="7">
          <cell r="A7">
            <v>8</v>
          </cell>
          <cell r="B7" t="str">
            <v>QUINTA NORMAL</v>
          </cell>
        </row>
        <row r="8">
          <cell r="A8">
            <v>7</v>
          </cell>
          <cell r="B8">
            <v>234710275</v>
          </cell>
        </row>
        <row r="9">
          <cell r="A9">
            <v>3</v>
          </cell>
          <cell r="B9" t="str">
            <v>4.432.741-4</v>
          </cell>
        </row>
        <row r="10">
          <cell r="A10">
            <v>13</v>
          </cell>
          <cell r="B10" t="str">
            <v>VENTA AL POR MENOR DE COMBUSTIBLE PARA AUTOMOTORES</v>
          </cell>
        </row>
        <row r="11">
          <cell r="A11">
            <v>55</v>
          </cell>
          <cell r="B11" t="str">
            <v>JLCESTACION@JLC.CL</v>
          </cell>
        </row>
        <row r="12">
          <cell r="A12">
            <v>14</v>
          </cell>
          <cell r="B12">
            <v>505000</v>
          </cell>
        </row>
        <row r="13">
          <cell r="A13">
            <v>20</v>
          </cell>
          <cell r="B13">
            <v>169061221</v>
          </cell>
        </row>
        <row r="14">
          <cell r="A14">
            <v>36</v>
          </cell>
          <cell r="B14">
            <v>211624269</v>
          </cell>
        </row>
        <row r="15">
          <cell r="A15">
            <v>101</v>
          </cell>
          <cell r="B15">
            <v>6804780060</v>
          </cell>
        </row>
        <row r="16">
          <cell r="A16">
            <v>104</v>
          </cell>
          <cell r="B16">
            <v>70000000</v>
          </cell>
        </row>
        <row r="17">
          <cell r="A17">
            <v>122</v>
          </cell>
          <cell r="B17">
            <v>10096428698</v>
          </cell>
        </row>
        <row r="18">
          <cell r="A18">
            <v>129</v>
          </cell>
          <cell r="B18">
            <v>643484959</v>
          </cell>
        </row>
        <row r="19">
          <cell r="A19">
            <v>157</v>
          </cell>
          <cell r="B19">
            <v>32726375</v>
          </cell>
        </row>
        <row r="20">
          <cell r="A20">
            <v>159</v>
          </cell>
          <cell r="B20">
            <v>14419550</v>
          </cell>
        </row>
        <row r="21">
          <cell r="A21">
            <v>162</v>
          </cell>
          <cell r="B21">
            <v>667348</v>
          </cell>
        </row>
        <row r="22">
          <cell r="A22">
            <v>225</v>
          </cell>
          <cell r="B22">
            <v>805053431</v>
          </cell>
        </row>
        <row r="23">
          <cell r="A23">
            <v>231</v>
          </cell>
          <cell r="B23">
            <v>4459982927</v>
          </cell>
        </row>
        <row r="24">
          <cell r="A24">
            <v>305</v>
          </cell>
          <cell r="B24">
            <v>-23207586</v>
          </cell>
        </row>
        <row r="25">
          <cell r="A25">
            <v>315</v>
          </cell>
          <cell r="B25">
            <v>30042015</v>
          </cell>
        </row>
        <row r="26">
          <cell r="A26">
            <v>600</v>
          </cell>
          <cell r="B26">
            <v>14337330</v>
          </cell>
        </row>
        <row r="27">
          <cell r="A27">
            <v>610</v>
          </cell>
          <cell r="B27">
            <v>14419550</v>
          </cell>
        </row>
        <row r="28">
          <cell r="A28">
            <v>624</v>
          </cell>
          <cell r="B28">
            <v>138329024</v>
          </cell>
        </row>
        <row r="29">
          <cell r="A29">
            <v>626</v>
          </cell>
          <cell r="B29">
            <v>169061221</v>
          </cell>
        </row>
        <row r="30">
          <cell r="A30">
            <v>628</v>
          </cell>
          <cell r="B30">
            <v>92307030818</v>
          </cell>
        </row>
        <row r="31">
          <cell r="A31">
            <v>631</v>
          </cell>
          <cell r="B31">
            <v>667855260</v>
          </cell>
        </row>
        <row r="32">
          <cell r="A32">
            <v>635</v>
          </cell>
          <cell r="B32">
            <v>1222067834</v>
          </cell>
        </row>
        <row r="33">
          <cell r="A33">
            <v>637</v>
          </cell>
          <cell r="B33">
            <v>153478697</v>
          </cell>
        </row>
        <row r="34">
          <cell r="A34">
            <v>643</v>
          </cell>
          <cell r="B34">
            <v>805053431</v>
          </cell>
        </row>
        <row r="35">
          <cell r="A35">
            <v>647</v>
          </cell>
          <cell r="B35">
            <v>1279022451</v>
          </cell>
        </row>
        <row r="36">
          <cell r="A36">
            <v>749</v>
          </cell>
          <cell r="B36">
            <v>14419550</v>
          </cell>
        </row>
        <row r="37">
          <cell r="A37">
            <v>775</v>
          </cell>
          <cell r="B37">
            <v>148170665</v>
          </cell>
        </row>
        <row r="38">
          <cell r="A38">
            <v>838</v>
          </cell>
          <cell r="B38">
            <v>1017572795</v>
          </cell>
        </row>
        <row r="39">
          <cell r="A39">
            <v>844</v>
          </cell>
          <cell r="B39">
            <v>149894480</v>
          </cell>
        </row>
        <row r="40">
          <cell r="A40">
            <v>849</v>
          </cell>
          <cell r="B40">
            <v>211624269</v>
          </cell>
        </row>
        <row r="41">
          <cell r="A41">
            <v>910</v>
          </cell>
          <cell r="B41">
            <v>1715985</v>
          </cell>
        </row>
        <row r="42">
          <cell r="A42">
            <v>927</v>
          </cell>
          <cell r="B42">
            <v>37707777</v>
          </cell>
        </row>
        <row r="43">
          <cell r="A43" t="str">
            <v>REMANENTE DE CREDITO</v>
          </cell>
          <cell r="B43">
            <v>0</v>
          </cell>
        </row>
        <row r="44">
          <cell r="A44">
            <v>52</v>
          </cell>
          <cell r="B44">
            <v>85</v>
          </cell>
        </row>
        <row r="45">
          <cell r="A45">
            <v>53</v>
          </cell>
          <cell r="B45">
            <v>86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 t="str">
            <v>DEVOLUCION SOLICITADA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87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 t="str">
            <v>Folio Formulario F01</v>
          </cell>
          <cell r="B58" t="str">
            <v>Fecha de movimiento F01</v>
          </cell>
        </row>
        <row r="59">
          <cell r="A59" t="str">
            <v>Folio rectificatoria</v>
          </cell>
          <cell r="B59" t="str">
            <v>Folio primitiva</v>
          </cell>
        </row>
        <row r="60">
          <cell r="A60">
            <v>0</v>
          </cell>
          <cell r="B60">
            <v>0</v>
          </cell>
        </row>
        <row r="61">
          <cell r="A61" t="str">
            <v xml:space="preserve">Esta copia de declaración no es válida como certificado. 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18</v>
          </cell>
          <cell r="B95">
            <v>805053431</v>
          </cell>
        </row>
        <row r="96">
          <cell r="A96">
            <v>31</v>
          </cell>
          <cell r="B96">
            <v>19355462</v>
          </cell>
        </row>
        <row r="97">
          <cell r="A97">
            <v>53</v>
          </cell>
          <cell r="B97">
            <v>13</v>
          </cell>
        </row>
        <row r="98">
          <cell r="A98">
            <v>102</v>
          </cell>
          <cell r="B98">
            <v>9601164052</v>
          </cell>
        </row>
        <row r="99">
          <cell r="A99">
            <v>106</v>
          </cell>
          <cell r="B99">
            <v>17159847</v>
          </cell>
        </row>
        <row r="100">
          <cell r="A100">
            <v>123</v>
          </cell>
          <cell r="B100">
            <v>9437609891</v>
          </cell>
        </row>
        <row r="101">
          <cell r="A101">
            <v>152</v>
          </cell>
          <cell r="B101">
            <v>403075</v>
          </cell>
        </row>
        <row r="102">
          <cell r="A102">
            <v>158</v>
          </cell>
          <cell r="B102">
            <v>121562418</v>
          </cell>
        </row>
        <row r="103">
          <cell r="A103">
            <v>161</v>
          </cell>
          <cell r="B103">
            <v>19579946</v>
          </cell>
        </row>
        <row r="104">
          <cell r="A104">
            <v>170</v>
          </cell>
          <cell r="B104">
            <v>121562418</v>
          </cell>
        </row>
        <row r="105">
          <cell r="A105">
            <v>226</v>
          </cell>
          <cell r="B105">
            <v>70000000</v>
          </cell>
        </row>
        <row r="106">
          <cell r="A106">
            <v>304</v>
          </cell>
          <cell r="B106">
            <v>19355462</v>
          </cell>
        </row>
        <row r="107">
          <cell r="A107">
            <v>312</v>
          </cell>
          <cell r="B107">
            <v>782</v>
          </cell>
        </row>
        <row r="108">
          <cell r="A108">
            <v>318</v>
          </cell>
          <cell r="B108">
            <v>178902862</v>
          </cell>
        </row>
        <row r="109">
          <cell r="A109">
            <v>606</v>
          </cell>
          <cell r="B109">
            <v>82220</v>
          </cell>
        </row>
        <row r="110">
          <cell r="A110">
            <v>614</v>
          </cell>
          <cell r="B110" t="str">
            <v>X</v>
          </cell>
        </row>
        <row r="111">
          <cell r="A111">
            <v>625</v>
          </cell>
          <cell r="B111">
            <v>862848904</v>
          </cell>
        </row>
        <row r="112">
          <cell r="A112">
            <v>627</v>
          </cell>
          <cell r="B112">
            <v>14337330</v>
          </cell>
        </row>
        <row r="113">
          <cell r="A113">
            <v>630</v>
          </cell>
          <cell r="B113">
            <v>89861665539</v>
          </cell>
        </row>
        <row r="114">
          <cell r="A114">
            <v>632</v>
          </cell>
          <cell r="B114">
            <v>37707777</v>
          </cell>
        </row>
        <row r="115">
          <cell r="A115">
            <v>636</v>
          </cell>
          <cell r="B115">
            <v>812297504</v>
          </cell>
        </row>
        <row r="116">
          <cell r="A116">
            <v>639</v>
          </cell>
          <cell r="B116">
            <v>146234624</v>
          </cell>
        </row>
        <row r="117">
          <cell r="A117">
            <v>645</v>
          </cell>
          <cell r="B117">
            <v>4871114998</v>
          </cell>
        </row>
        <row r="118">
          <cell r="A118">
            <v>651</v>
          </cell>
          <cell r="B118">
            <v>294563096</v>
          </cell>
        </row>
        <row r="119">
          <cell r="A119">
            <v>774</v>
          </cell>
          <cell r="B119">
            <v>3893990717</v>
          </cell>
        </row>
        <row r="120">
          <cell r="A120">
            <v>785</v>
          </cell>
          <cell r="B120">
            <v>37707777</v>
          </cell>
        </row>
        <row r="121">
          <cell r="A121">
            <v>843</v>
          </cell>
          <cell r="B121">
            <v>4871114998</v>
          </cell>
        </row>
        <row r="122">
          <cell r="A122">
            <v>847</v>
          </cell>
          <cell r="B122">
            <v>14337330</v>
          </cell>
        </row>
        <row r="123">
          <cell r="A123">
            <v>874</v>
          </cell>
          <cell r="B123">
            <v>805053431</v>
          </cell>
        </row>
        <row r="124">
          <cell r="A124">
            <v>926</v>
          </cell>
          <cell r="B124">
            <v>37707777</v>
          </cell>
        </row>
        <row r="125">
          <cell r="A125">
            <v>940</v>
          </cell>
          <cell r="B125">
            <v>420</v>
          </cell>
        </row>
        <row r="126">
          <cell r="A126">
            <v>0</v>
          </cell>
          <cell r="B126" t="str">
            <v>IMPTO. A PAGAR</v>
          </cell>
        </row>
        <row r="127">
          <cell r="A127">
            <v>23207586</v>
          </cell>
          <cell r="B127">
            <v>55</v>
          </cell>
        </row>
        <row r="128">
          <cell r="A128">
            <v>0</v>
          </cell>
          <cell r="B128">
            <v>56</v>
          </cell>
        </row>
        <row r="129">
          <cell r="A129">
            <v>0</v>
          </cell>
          <cell r="B129">
            <v>57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23207586</v>
          </cell>
          <cell r="B136" t="str">
            <v>RECARGOS POR MORA EN EL PAGO</v>
          </cell>
        </row>
        <row r="137">
          <cell r="A137">
            <v>0</v>
          </cell>
          <cell r="B137">
            <v>58</v>
          </cell>
        </row>
        <row r="138">
          <cell r="A138">
            <v>0</v>
          </cell>
          <cell r="B138">
            <v>59</v>
          </cell>
        </row>
        <row r="139">
          <cell r="A139">
            <v>0</v>
          </cell>
          <cell r="B139">
            <v>60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23207586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23207586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F112"/>
  <sheetViews>
    <sheetView showGridLines="0" tabSelected="1" zoomScale="90" zoomScaleNormal="90" workbookViewId="0">
      <selection activeCell="C33" sqref="C33:M34"/>
    </sheetView>
  </sheetViews>
  <sheetFormatPr baseColWidth="10" defaultColWidth="11.42578125" defaultRowHeight="15" x14ac:dyDescent="0.25"/>
  <cols>
    <col min="1" max="1" width="5" style="1" customWidth="1"/>
    <col min="2" max="2" width="4" style="5" customWidth="1"/>
    <col min="3" max="12" width="11.42578125" style="1"/>
    <col min="13" max="13" width="26" style="1" customWidth="1"/>
    <col min="14" max="14" width="13.42578125" style="1" customWidth="1"/>
    <col min="15" max="15" width="12.28515625" customWidth="1"/>
    <col min="16" max="16" width="14.85546875" bestFit="1" customWidth="1"/>
    <col min="33" max="16384" width="11.42578125" style="1"/>
  </cols>
  <sheetData>
    <row r="2" spans="2:16" ht="18" customHeight="1" x14ac:dyDescent="0.25">
      <c r="B2" s="466" t="s">
        <v>26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8"/>
    </row>
    <row r="4" spans="2:16" ht="35.25" customHeight="1" x14ac:dyDescent="0.25">
      <c r="B4" s="2" t="s">
        <v>0</v>
      </c>
      <c r="C4" s="469" t="s">
        <v>392</v>
      </c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</row>
    <row r="5" spans="2:16" x14ac:dyDescent="0.25">
      <c r="B5" s="2"/>
      <c r="C5" s="246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6" ht="26.25" customHeight="1" x14ac:dyDescent="0.25">
      <c r="B6" s="4" t="s">
        <v>1</v>
      </c>
      <c r="C6" s="469" t="s">
        <v>67</v>
      </c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</row>
    <row r="7" spans="2:16" x14ac:dyDescent="0.25">
      <c r="M7" s="473" t="s">
        <v>391</v>
      </c>
      <c r="N7" s="473"/>
    </row>
    <row r="8" spans="2:16" x14ac:dyDescent="0.25">
      <c r="M8" s="298" t="s">
        <v>43</v>
      </c>
      <c r="N8" s="299" t="s">
        <v>44</v>
      </c>
    </row>
    <row r="9" spans="2:16" x14ac:dyDescent="0.25">
      <c r="C9" s="1" t="s">
        <v>393</v>
      </c>
      <c r="L9" s="15">
        <v>0.9</v>
      </c>
      <c r="M9" s="1">
        <v>10000000</v>
      </c>
      <c r="N9" s="1">
        <v>10275000</v>
      </c>
    </row>
    <row r="10" spans="2:16" x14ac:dyDescent="0.25">
      <c r="C10" s="1" t="s">
        <v>335</v>
      </c>
      <c r="L10" s="15">
        <v>0.1</v>
      </c>
      <c r="M10" s="1">
        <v>90000000</v>
      </c>
      <c r="N10" s="1">
        <v>92475000</v>
      </c>
      <c r="P10" s="230"/>
    </row>
    <row r="11" spans="2:16" ht="15.75" thickBot="1" x14ac:dyDescent="0.3">
      <c r="E11" s="1" t="s">
        <v>2</v>
      </c>
      <c r="M11" s="300">
        <f>SUM(M9:M10)</f>
        <v>100000000</v>
      </c>
      <c r="N11" s="300">
        <f>SUM(N9:N10)</f>
        <v>102750000</v>
      </c>
    </row>
    <row r="12" spans="2:16" ht="15.75" thickTop="1" x14ac:dyDescent="0.25">
      <c r="N12" s="245"/>
    </row>
    <row r="13" spans="2:16" x14ac:dyDescent="0.25">
      <c r="B13" s="4" t="s">
        <v>3</v>
      </c>
      <c r="C13" s="470" t="s">
        <v>68</v>
      </c>
      <c r="D13" s="470"/>
      <c r="E13" s="470"/>
      <c r="F13" s="470"/>
      <c r="G13" s="470"/>
      <c r="H13" s="470"/>
      <c r="I13" s="470"/>
      <c r="J13" s="470"/>
      <c r="K13" s="470"/>
      <c r="L13" s="470"/>
      <c r="M13" s="470"/>
      <c r="N13" s="470"/>
    </row>
    <row r="15" spans="2:16" x14ac:dyDescent="0.25">
      <c r="B15" s="5" t="s">
        <v>4</v>
      </c>
      <c r="C15" s="5" t="s">
        <v>5</v>
      </c>
      <c r="D15" s="5"/>
    </row>
    <row r="16" spans="2:16" ht="16.5" customHeight="1" x14ac:dyDescent="0.25">
      <c r="C16" s="460" t="s">
        <v>16</v>
      </c>
      <c r="D16" s="460" t="s">
        <v>6</v>
      </c>
      <c r="E16" s="460" t="s">
        <v>7</v>
      </c>
      <c r="F16" s="463" t="s">
        <v>8</v>
      </c>
      <c r="G16" s="464"/>
      <c r="H16" s="464"/>
      <c r="I16" s="465"/>
      <c r="J16" s="463" t="s">
        <v>9</v>
      </c>
      <c r="K16" s="464"/>
      <c r="L16" s="464"/>
      <c r="M16" s="464"/>
      <c r="N16" s="465"/>
    </row>
    <row r="17" spans="2:15" ht="27.75" customHeight="1" x14ac:dyDescent="0.25">
      <c r="C17" s="460"/>
      <c r="D17" s="460"/>
      <c r="E17" s="460"/>
      <c r="F17" s="459" t="s">
        <v>42</v>
      </c>
      <c r="G17" s="459" t="s">
        <v>12</v>
      </c>
      <c r="H17" s="460" t="s">
        <v>10</v>
      </c>
      <c r="I17" s="459" t="s">
        <v>11</v>
      </c>
      <c r="J17" s="459" t="s">
        <v>13</v>
      </c>
      <c r="K17" s="459"/>
      <c r="L17" s="459" t="s">
        <v>47</v>
      </c>
      <c r="M17" s="459"/>
      <c r="N17" s="460" t="s">
        <v>14</v>
      </c>
    </row>
    <row r="18" spans="2:15" ht="22.5" customHeight="1" x14ac:dyDescent="0.25">
      <c r="C18" s="460"/>
      <c r="D18" s="460"/>
      <c r="E18" s="460"/>
      <c r="F18" s="459"/>
      <c r="G18" s="459"/>
      <c r="H18" s="460"/>
      <c r="I18" s="459"/>
      <c r="J18" s="471" t="s">
        <v>53</v>
      </c>
      <c r="K18" s="472"/>
      <c r="L18" s="471" t="s">
        <v>53</v>
      </c>
      <c r="M18" s="472"/>
      <c r="N18" s="460"/>
    </row>
    <row r="19" spans="2:15" ht="22.5" customHeight="1" x14ac:dyDescent="0.25">
      <c r="C19" s="460"/>
      <c r="D19" s="460"/>
      <c r="E19" s="460"/>
      <c r="F19" s="459"/>
      <c r="G19" s="459"/>
      <c r="H19" s="460"/>
      <c r="I19" s="459"/>
      <c r="J19" s="6" t="s">
        <v>15</v>
      </c>
      <c r="K19" s="7">
        <v>0.369863</v>
      </c>
      <c r="L19" s="8" t="s">
        <v>15</v>
      </c>
      <c r="M19" s="7">
        <f>TRUNC(M22/N22,6)</f>
        <v>0.18654100000000001</v>
      </c>
      <c r="N19" s="460"/>
    </row>
    <row r="20" spans="2:15" ht="30" customHeight="1" x14ac:dyDescent="0.25">
      <c r="C20" s="460"/>
      <c r="D20" s="460"/>
      <c r="E20" s="460"/>
      <c r="F20" s="459"/>
      <c r="G20" s="459"/>
      <c r="H20" s="460"/>
      <c r="I20" s="459"/>
      <c r="J20" s="6" t="s">
        <v>54</v>
      </c>
      <c r="K20" s="6" t="s">
        <v>55</v>
      </c>
      <c r="L20" s="461" t="s">
        <v>48</v>
      </c>
      <c r="M20" s="461" t="s">
        <v>46</v>
      </c>
      <c r="N20" s="460"/>
    </row>
    <row r="21" spans="2:15" ht="30" customHeight="1" x14ac:dyDescent="0.25">
      <c r="C21" s="460"/>
      <c r="D21" s="460"/>
      <c r="E21" s="460"/>
      <c r="F21" s="459"/>
      <c r="G21" s="459"/>
      <c r="H21" s="460"/>
      <c r="I21" s="459"/>
      <c r="J21" s="30" t="s">
        <v>46</v>
      </c>
      <c r="K21" s="30" t="s">
        <v>46</v>
      </c>
      <c r="L21" s="462"/>
      <c r="M21" s="462"/>
      <c r="N21" s="460"/>
    </row>
    <row r="22" spans="2:15" ht="16.5" customHeight="1" x14ac:dyDescent="0.25">
      <c r="C22" s="14" t="s">
        <v>17</v>
      </c>
      <c r="D22" s="14">
        <v>1000000</v>
      </c>
      <c r="E22" s="14">
        <v>80000</v>
      </c>
      <c r="F22" s="14">
        <v>50000</v>
      </c>
      <c r="G22" s="14">
        <v>120000</v>
      </c>
      <c r="H22" s="14">
        <v>40000</v>
      </c>
      <c r="I22" s="14">
        <v>30000</v>
      </c>
      <c r="J22" s="14">
        <v>35980</v>
      </c>
      <c r="K22" s="14">
        <v>140000</v>
      </c>
      <c r="L22" s="14">
        <v>0</v>
      </c>
      <c r="M22" s="14">
        <v>40000</v>
      </c>
      <c r="N22" s="14">
        <v>214430</v>
      </c>
    </row>
    <row r="23" spans="2:15" ht="16.5" customHeight="1" x14ac:dyDescent="0.25"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</row>
    <row r="24" spans="2:15" ht="16.5" customHeight="1" x14ac:dyDescent="0.25"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</row>
    <row r="25" spans="2:15" ht="16.5" customHeight="1" x14ac:dyDescent="0.25"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</row>
    <row r="26" spans="2:15" ht="16.5" customHeight="1" x14ac:dyDescent="0.25"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</row>
    <row r="28" spans="2:15" x14ac:dyDescent="0.25">
      <c r="B28" s="5" t="s">
        <v>18</v>
      </c>
      <c r="C28" s="5" t="s">
        <v>32</v>
      </c>
      <c r="N28" s="231">
        <f>M11+D22+F22+G22+H22+I22</f>
        <v>101240000</v>
      </c>
    </row>
    <row r="30" spans="2:15" x14ac:dyDescent="0.25">
      <c r="B30" s="5" t="s">
        <v>20</v>
      </c>
      <c r="C30" s="5" t="s">
        <v>394</v>
      </c>
    </row>
    <row r="32" spans="2:15" x14ac:dyDescent="0.25">
      <c r="B32" s="5" t="s">
        <v>343</v>
      </c>
      <c r="C32" s="448" t="s">
        <v>19</v>
      </c>
      <c r="D32" s="448"/>
      <c r="E32" s="448"/>
      <c r="F32" s="448"/>
      <c r="G32" s="448"/>
      <c r="H32" s="448"/>
      <c r="I32" s="448"/>
      <c r="J32" s="448"/>
      <c r="K32" s="448"/>
      <c r="L32" s="448"/>
      <c r="M32" s="448"/>
      <c r="N32" s="448">
        <f>71413480+800000</f>
        <v>72213480</v>
      </c>
      <c r="O32" s="287"/>
    </row>
    <row r="33" spans="2:16" ht="15" customHeight="1" x14ac:dyDescent="0.25">
      <c r="B33" s="5" t="s">
        <v>344</v>
      </c>
      <c r="C33" s="458" t="s">
        <v>1308</v>
      </c>
      <c r="D33" s="458"/>
      <c r="E33" s="458"/>
      <c r="F33" s="458"/>
      <c r="G33" s="458"/>
      <c r="H33" s="458"/>
      <c r="I33" s="458"/>
      <c r="J33" s="458"/>
      <c r="K33" s="458"/>
      <c r="L33" s="458"/>
      <c r="M33" s="458"/>
      <c r="N33" s="457">
        <v>1000000</v>
      </c>
    </row>
    <row r="34" spans="2:16" ht="15" customHeight="1" x14ac:dyDescent="0.25">
      <c r="C34" s="458"/>
      <c r="D34" s="458"/>
      <c r="E34" s="458"/>
      <c r="F34" s="458"/>
      <c r="G34" s="458"/>
      <c r="H34" s="458"/>
      <c r="I34" s="458"/>
      <c r="J34" s="458"/>
      <c r="K34" s="458"/>
      <c r="L34" s="458"/>
      <c r="M34" s="458"/>
      <c r="N34" s="457"/>
    </row>
    <row r="35" spans="2:16" x14ac:dyDescent="0.25">
      <c r="C35" s="293" t="s">
        <v>395</v>
      </c>
      <c r="D35" s="449"/>
      <c r="E35" s="452"/>
      <c r="F35" s="449"/>
      <c r="G35" s="449"/>
      <c r="H35" s="449"/>
      <c r="I35" s="449"/>
      <c r="J35" s="449"/>
      <c r="K35" s="449"/>
      <c r="L35" s="449"/>
      <c r="M35" s="449"/>
      <c r="N35" s="291">
        <f>ROUND(N33*0.111111,0)</f>
        <v>111111</v>
      </c>
    </row>
    <row r="36" spans="2:16" x14ac:dyDescent="0.25">
      <c r="B36" s="5" t="s">
        <v>346</v>
      </c>
      <c r="C36" s="451" t="s">
        <v>355</v>
      </c>
      <c r="D36" s="449"/>
      <c r="E36" s="449"/>
      <c r="F36" s="449"/>
      <c r="G36" s="449"/>
      <c r="H36" s="449"/>
      <c r="I36" s="448"/>
      <c r="J36" s="449"/>
      <c r="K36" s="448"/>
      <c r="L36" s="449"/>
      <c r="M36" s="449"/>
      <c r="N36" s="450"/>
      <c r="P36" s="1"/>
    </row>
    <row r="37" spans="2:16" x14ac:dyDescent="0.25">
      <c r="B37" s="1"/>
      <c r="C37" s="448" t="s">
        <v>363</v>
      </c>
      <c r="D37" s="449"/>
      <c r="E37" s="449"/>
      <c r="F37" s="449"/>
      <c r="G37" s="449"/>
      <c r="H37" s="448"/>
      <c r="I37" s="449"/>
      <c r="J37" s="449"/>
      <c r="K37" s="449"/>
      <c r="L37" s="449"/>
      <c r="M37" s="449"/>
      <c r="N37" s="450">
        <v>49213</v>
      </c>
    </row>
    <row r="38" spans="2:16" x14ac:dyDescent="0.25">
      <c r="C38" s="448" t="s">
        <v>354</v>
      </c>
      <c r="D38" s="449"/>
      <c r="E38" s="449"/>
      <c r="F38" s="449"/>
      <c r="G38" s="449"/>
      <c r="H38" s="449"/>
      <c r="I38" s="449"/>
      <c r="J38" s="449"/>
      <c r="K38" s="449"/>
      <c r="L38" s="449"/>
      <c r="M38" s="449"/>
      <c r="N38" s="450">
        <v>196850</v>
      </c>
    </row>
    <row r="39" spans="2:16" x14ac:dyDescent="0.25">
      <c r="C39" s="448" t="s">
        <v>381</v>
      </c>
      <c r="D39" s="449"/>
      <c r="E39" s="449"/>
      <c r="F39" s="449"/>
      <c r="G39" s="449"/>
      <c r="H39" s="449"/>
      <c r="I39" s="449"/>
      <c r="J39" s="449"/>
      <c r="K39" s="449"/>
      <c r="L39" s="449"/>
      <c r="M39" s="449"/>
      <c r="N39" s="450">
        <v>765054</v>
      </c>
    </row>
    <row r="40" spans="2:16" x14ac:dyDescent="0.25">
      <c r="C40" s="448" t="s">
        <v>396</v>
      </c>
      <c r="D40" s="449"/>
      <c r="E40" s="449"/>
      <c r="F40" s="449"/>
      <c r="G40" s="449"/>
      <c r="H40" s="449"/>
      <c r="I40" s="449"/>
      <c r="J40" s="449"/>
      <c r="K40" s="449"/>
      <c r="L40" s="449"/>
      <c r="M40" s="449"/>
      <c r="N40" s="450">
        <v>2541955</v>
      </c>
    </row>
    <row r="41" spans="2:16" x14ac:dyDescent="0.25">
      <c r="C41" s="451" t="s">
        <v>358</v>
      </c>
      <c r="D41" s="449"/>
      <c r="E41" s="449"/>
      <c r="F41" s="449"/>
      <c r="G41" s="449"/>
      <c r="H41" s="449"/>
      <c r="I41" s="449"/>
      <c r="J41" s="449"/>
      <c r="K41" s="449"/>
      <c r="L41" s="449"/>
      <c r="M41" s="449"/>
      <c r="N41" s="450">
        <v>3000000</v>
      </c>
    </row>
    <row r="42" spans="2:16" x14ac:dyDescent="0.25">
      <c r="B42" s="5" t="s">
        <v>352</v>
      </c>
      <c r="C42" s="451" t="s">
        <v>397</v>
      </c>
      <c r="D42" s="448"/>
      <c r="E42" s="448"/>
      <c r="F42" s="448"/>
      <c r="G42" s="448"/>
      <c r="H42" s="448"/>
      <c r="I42" s="448"/>
      <c r="J42" s="448"/>
      <c r="K42" s="448"/>
      <c r="L42" s="448"/>
      <c r="M42" s="448"/>
      <c r="N42" s="448">
        <v>2800000</v>
      </c>
    </row>
    <row r="43" spans="2:16" x14ac:dyDescent="0.25">
      <c r="B43" s="5" t="s">
        <v>353</v>
      </c>
      <c r="C43" s="451" t="s">
        <v>357</v>
      </c>
      <c r="D43" s="448"/>
      <c r="E43" s="448"/>
      <c r="F43" s="448"/>
      <c r="G43" s="448"/>
      <c r="H43" s="448"/>
      <c r="I43" s="448"/>
      <c r="J43" s="448"/>
      <c r="K43" s="448"/>
      <c r="L43" s="448"/>
      <c r="M43" s="448"/>
      <c r="N43" s="448">
        <v>0</v>
      </c>
    </row>
    <row r="44" spans="2:16" x14ac:dyDescent="0.25">
      <c r="L44" s="247"/>
      <c r="M44" s="247"/>
    </row>
    <row r="45" spans="2:16" x14ac:dyDescent="0.25">
      <c r="B45" s="5" t="s">
        <v>23</v>
      </c>
      <c r="C45" s="5" t="s">
        <v>341</v>
      </c>
    </row>
    <row r="46" spans="2:16" x14ac:dyDescent="0.25">
      <c r="L46" s="247" t="s">
        <v>333</v>
      </c>
      <c r="M46" s="249"/>
      <c r="N46" s="247" t="s">
        <v>334</v>
      </c>
    </row>
    <row r="47" spans="2:16" x14ac:dyDescent="0.25">
      <c r="C47" s="1" t="s">
        <v>398</v>
      </c>
      <c r="L47" s="247">
        <v>40000000</v>
      </c>
      <c r="M47" s="250">
        <v>1.6E-2</v>
      </c>
      <c r="N47" s="247">
        <f>+L47*(1+M47)</f>
        <v>40640000</v>
      </c>
    </row>
    <row r="48" spans="2:16" x14ac:dyDescent="0.25">
      <c r="C48" s="1" t="s">
        <v>1289</v>
      </c>
      <c r="L48" s="247">
        <v>15000000</v>
      </c>
      <c r="M48" s="250">
        <v>1.2999999999999999E-2</v>
      </c>
      <c r="N48" s="251">
        <f>+L48*(1+M48)</f>
        <v>15194999.999999998</v>
      </c>
    </row>
    <row r="49" spans="2:14" ht="15.75" thickBot="1" x14ac:dyDescent="0.3">
      <c r="L49" s="252">
        <f>SUM(L47:L48)</f>
        <v>55000000</v>
      </c>
      <c r="M49" s="253"/>
      <c r="N49" s="252">
        <f>SUM(N47:N48)</f>
        <v>55835000</v>
      </c>
    </row>
    <row r="50" spans="2:14" ht="12.75" customHeight="1" thickTop="1" x14ac:dyDescent="0.25">
      <c r="B50" s="5" t="s">
        <v>52</v>
      </c>
      <c r="C50" s="5" t="s">
        <v>21</v>
      </c>
    </row>
    <row r="51" spans="2:14" ht="12.75" customHeight="1" x14ac:dyDescent="0.25">
      <c r="C51" s="1" t="s">
        <v>22</v>
      </c>
      <c r="N51" s="5">
        <v>115653480</v>
      </c>
    </row>
    <row r="53" spans="2:14" x14ac:dyDescent="0.25">
      <c r="B53" s="5" t="s">
        <v>356</v>
      </c>
      <c r="C53" s="5" t="s">
        <v>399</v>
      </c>
    </row>
    <row r="55" spans="2:14" x14ac:dyDescent="0.25">
      <c r="C55" s="1" t="s">
        <v>31</v>
      </c>
      <c r="N55" s="248">
        <v>2.7E-2</v>
      </c>
    </row>
    <row r="56" spans="2:14" x14ac:dyDescent="0.25">
      <c r="C56" s="1" t="s">
        <v>24</v>
      </c>
      <c r="N56" s="248">
        <v>1.6E-2</v>
      </c>
    </row>
    <row r="57" spans="2:14" x14ac:dyDescent="0.25">
      <c r="C57" s="1" t="s">
        <v>25</v>
      </c>
      <c r="N57" s="248">
        <v>1.2999999999999999E-2</v>
      </c>
    </row>
    <row r="59" spans="2:14" ht="21" customHeight="1" x14ac:dyDescent="0.25">
      <c r="B59" s="5" t="s">
        <v>385</v>
      </c>
      <c r="C59" s="5" t="s">
        <v>386</v>
      </c>
    </row>
    <row r="63" spans="2:14" x14ac:dyDescent="0.25">
      <c r="C63" s="337" t="s">
        <v>443</v>
      </c>
    </row>
    <row r="71" spans="2:2" ht="16.5" customHeight="1" x14ac:dyDescent="0.25"/>
    <row r="72" spans="2:2" ht="27" customHeight="1" x14ac:dyDescent="0.25"/>
    <row r="73" spans="2:2" ht="16.5" customHeight="1" x14ac:dyDescent="0.25"/>
    <row r="74" spans="2:2" ht="16.5" customHeight="1" x14ac:dyDescent="0.25"/>
    <row r="75" spans="2:2" ht="30" customHeight="1" x14ac:dyDescent="0.25"/>
    <row r="76" spans="2:2" ht="30" customHeight="1" x14ac:dyDescent="0.25"/>
    <row r="79" spans="2:2" s="12" customFormat="1" ht="18" customHeight="1" x14ac:dyDescent="0.25">
      <c r="B79" s="13"/>
    </row>
    <row r="93" spans="2:2" s="12" customFormat="1" ht="18" customHeight="1" x14ac:dyDescent="0.25">
      <c r="B93" s="13"/>
    </row>
    <row r="112" ht="18" customHeight="1" x14ac:dyDescent="0.25"/>
  </sheetData>
  <mergeCells count="23">
    <mergeCell ref="J16:N16"/>
    <mergeCell ref="F16:I16"/>
    <mergeCell ref="B2:N2"/>
    <mergeCell ref="C4:N4"/>
    <mergeCell ref="C6:N6"/>
    <mergeCell ref="C13:N13"/>
    <mergeCell ref="C16:C21"/>
    <mergeCell ref="E16:E21"/>
    <mergeCell ref="N17:N21"/>
    <mergeCell ref="D16:D21"/>
    <mergeCell ref="J18:K18"/>
    <mergeCell ref="M7:N7"/>
    <mergeCell ref="G17:G21"/>
    <mergeCell ref="L18:M18"/>
    <mergeCell ref="J17:K17"/>
    <mergeCell ref="L17:M17"/>
    <mergeCell ref="N33:N34"/>
    <mergeCell ref="C33:M34"/>
    <mergeCell ref="I17:I21"/>
    <mergeCell ref="H17:H21"/>
    <mergeCell ref="L20:L21"/>
    <mergeCell ref="M20:M21"/>
    <mergeCell ref="F17:F21"/>
  </mergeCells>
  <pageMargins left="0.31496062992125984" right="0.31496062992125984" top="0.39370078740157483" bottom="0.74803149606299213" header="0.31496062992125984" footer="0.31496062992125984"/>
  <pageSetup paperSize="5" fitToWidth="2" fitToHeight="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R52"/>
  <sheetViews>
    <sheetView showGridLines="0" topLeftCell="A40" zoomScaleNormal="100" workbookViewId="0">
      <selection activeCell="C37" sqref="C37"/>
    </sheetView>
  </sheetViews>
  <sheetFormatPr baseColWidth="10" defaultColWidth="8.85546875" defaultRowHeight="15" x14ac:dyDescent="0.25"/>
  <cols>
    <col min="1" max="1" width="2.7109375" customWidth="1"/>
    <col min="2" max="2" width="3.5703125" style="1" customWidth="1"/>
    <col min="3" max="5" width="9" style="1" customWidth="1"/>
    <col min="6" max="6" width="13.28515625" style="1" customWidth="1"/>
    <col min="7" max="7" width="10.85546875" style="1" customWidth="1"/>
    <col min="8" max="8" width="12.5703125" style="1" customWidth="1"/>
    <col min="9" max="9" width="11.42578125" style="1" customWidth="1"/>
    <col min="10" max="10" width="11.85546875" style="1" customWidth="1"/>
    <col min="11" max="11" width="10.140625" style="1" customWidth="1"/>
    <col min="12" max="12" width="11.28515625" style="1" customWidth="1"/>
    <col min="13" max="13" width="9.140625" style="1"/>
    <col min="14" max="14" width="11.28515625" style="1" customWidth="1"/>
    <col min="15" max="15" width="11.140625" style="1" customWidth="1"/>
    <col min="16" max="16" width="15" style="1" customWidth="1"/>
    <col min="17" max="18" width="9.140625" style="1"/>
  </cols>
  <sheetData>
    <row r="2" spans="2:18" x14ac:dyDescent="0.25">
      <c r="B2" s="466" t="s">
        <v>27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8"/>
    </row>
    <row r="3" spans="2:18" ht="24.75" customHeight="1" x14ac:dyDescent="0.25">
      <c r="B3" s="5" t="s">
        <v>1</v>
      </c>
      <c r="C3" s="187" t="s">
        <v>28</v>
      </c>
      <c r="D3" s="5"/>
      <c r="E3" s="5"/>
      <c r="F3" s="5"/>
      <c r="G3" s="5"/>
    </row>
    <row r="4" spans="2:18" x14ac:dyDescent="0.25">
      <c r="B4" s="5"/>
      <c r="C4" s="670" t="s">
        <v>16</v>
      </c>
      <c r="D4" s="670"/>
      <c r="E4" s="670"/>
      <c r="F4" s="670"/>
      <c r="G4" s="670" t="s">
        <v>34</v>
      </c>
      <c r="H4" s="665" t="s">
        <v>6</v>
      </c>
      <c r="I4" s="665" t="s">
        <v>7</v>
      </c>
      <c r="J4" s="665" t="s">
        <v>8</v>
      </c>
      <c r="K4" s="665"/>
      <c r="L4" s="665"/>
      <c r="M4" s="665"/>
      <c r="N4" s="665" t="s">
        <v>9</v>
      </c>
      <c r="O4" s="665"/>
      <c r="P4" s="665"/>
      <c r="Q4" s="665"/>
    </row>
    <row r="5" spans="2:18" ht="31.5" customHeight="1" x14ac:dyDescent="0.25">
      <c r="B5" s="5"/>
      <c r="C5" s="671"/>
      <c r="D5" s="671"/>
      <c r="E5" s="671"/>
      <c r="F5" s="671"/>
      <c r="G5" s="671"/>
      <c r="H5" s="665"/>
      <c r="I5" s="665"/>
      <c r="J5" s="665" t="s">
        <v>10</v>
      </c>
      <c r="K5" s="664" t="s">
        <v>11</v>
      </c>
      <c r="L5" s="664" t="s">
        <v>42</v>
      </c>
      <c r="M5" s="664" t="s">
        <v>12</v>
      </c>
      <c r="N5" s="664" t="s">
        <v>13</v>
      </c>
      <c r="O5" s="664"/>
      <c r="P5" s="453" t="s">
        <v>40</v>
      </c>
      <c r="Q5" s="665" t="s">
        <v>14</v>
      </c>
    </row>
    <row r="6" spans="2:18" ht="19.5" customHeight="1" x14ac:dyDescent="0.25">
      <c r="B6" s="5"/>
      <c r="C6" s="671"/>
      <c r="D6" s="671"/>
      <c r="E6" s="671"/>
      <c r="F6" s="671"/>
      <c r="G6" s="671"/>
      <c r="H6" s="665"/>
      <c r="I6" s="665"/>
      <c r="J6" s="665"/>
      <c r="K6" s="664"/>
      <c r="L6" s="664"/>
      <c r="M6" s="664"/>
      <c r="N6" s="664" t="s">
        <v>53</v>
      </c>
      <c r="O6" s="664"/>
      <c r="P6" s="455" t="s">
        <v>53</v>
      </c>
      <c r="Q6" s="665"/>
    </row>
    <row r="7" spans="2:18" x14ac:dyDescent="0.25">
      <c r="B7" s="5"/>
      <c r="C7" s="671"/>
      <c r="D7" s="671"/>
      <c r="E7" s="671"/>
      <c r="F7" s="671"/>
      <c r="G7" s="671"/>
      <c r="H7" s="665"/>
      <c r="I7" s="665"/>
      <c r="J7" s="665"/>
      <c r="K7" s="664"/>
      <c r="L7" s="664"/>
      <c r="M7" s="664"/>
      <c r="N7" s="26" t="s">
        <v>15</v>
      </c>
      <c r="O7" s="27">
        <v>0.369863</v>
      </c>
      <c r="P7" s="27">
        <f>Antecedentes!M19</f>
        <v>0.18654100000000001</v>
      </c>
      <c r="Q7" s="665"/>
    </row>
    <row r="8" spans="2:18" ht="63.75" x14ac:dyDescent="0.25">
      <c r="B8" s="5"/>
      <c r="C8" s="671"/>
      <c r="D8" s="671"/>
      <c r="E8" s="671"/>
      <c r="F8" s="671"/>
      <c r="G8" s="671"/>
      <c r="H8" s="665"/>
      <c r="I8" s="665"/>
      <c r="J8" s="665"/>
      <c r="K8" s="664"/>
      <c r="L8" s="664"/>
      <c r="M8" s="664"/>
      <c r="N8" s="454" t="s">
        <v>337</v>
      </c>
      <c r="O8" s="26" t="s">
        <v>55</v>
      </c>
      <c r="P8" s="664" t="s">
        <v>46</v>
      </c>
      <c r="Q8" s="665"/>
    </row>
    <row r="9" spans="2:18" ht="25.5" x14ac:dyDescent="0.25">
      <c r="B9" s="5"/>
      <c r="C9" s="672"/>
      <c r="D9" s="672"/>
      <c r="E9" s="672"/>
      <c r="F9" s="672"/>
      <c r="G9" s="672"/>
      <c r="H9" s="665"/>
      <c r="I9" s="665"/>
      <c r="J9" s="665"/>
      <c r="K9" s="664"/>
      <c r="L9" s="664"/>
      <c r="M9" s="664"/>
      <c r="N9" s="29" t="s">
        <v>46</v>
      </c>
      <c r="O9" s="29" t="s">
        <v>46</v>
      </c>
      <c r="P9" s="664"/>
      <c r="Q9" s="665"/>
    </row>
    <row r="10" spans="2:18" x14ac:dyDescent="0.25">
      <c r="B10" s="5"/>
      <c r="C10" s="18" t="s">
        <v>29</v>
      </c>
      <c r="D10" s="19"/>
      <c r="E10" s="19"/>
      <c r="F10" s="20"/>
      <c r="G10" s="16">
        <f>SUM(H10:M10)</f>
        <v>1320000</v>
      </c>
      <c r="H10" s="17">
        <f>+'RAI Inicial y Final'!F7</f>
        <v>1000000</v>
      </c>
      <c r="I10" s="17">
        <f>Antecedentes!E22</f>
        <v>80000</v>
      </c>
      <c r="J10" s="17">
        <f>Antecedentes!H22</f>
        <v>40000</v>
      </c>
      <c r="K10" s="17">
        <f>Antecedentes!I22</f>
        <v>30000</v>
      </c>
      <c r="L10" s="17">
        <f>Antecedentes!F22</f>
        <v>50000</v>
      </c>
      <c r="M10" s="17">
        <f>Antecedentes!G22</f>
        <v>120000</v>
      </c>
      <c r="N10" s="16">
        <f>Antecedentes!J22</f>
        <v>35980</v>
      </c>
      <c r="O10" s="16">
        <f>Antecedentes!K22</f>
        <v>140000</v>
      </c>
      <c r="P10" s="16">
        <f>Antecedentes!M22</f>
        <v>40000</v>
      </c>
      <c r="Q10" s="16">
        <f>Antecedentes!N22</f>
        <v>214430</v>
      </c>
    </row>
    <row r="11" spans="2:18" x14ac:dyDescent="0.25">
      <c r="B11" s="5"/>
      <c r="C11" s="21" t="s">
        <v>30</v>
      </c>
      <c r="D11" s="10"/>
      <c r="E11" s="10"/>
      <c r="F11" s="22">
        <f>Antecedentes!N55</f>
        <v>2.7E-2</v>
      </c>
      <c r="G11" s="16">
        <f>SUM(H11:M11)</f>
        <v>35640</v>
      </c>
      <c r="H11" s="16">
        <f t="shared" ref="H11:Q11" si="0">ROUND(H10*$F$11,0)</f>
        <v>27000</v>
      </c>
      <c r="I11" s="16">
        <f t="shared" si="0"/>
        <v>2160</v>
      </c>
      <c r="J11" s="16">
        <f t="shared" si="0"/>
        <v>1080</v>
      </c>
      <c r="K11" s="16">
        <f t="shared" si="0"/>
        <v>810</v>
      </c>
      <c r="L11" s="16">
        <f t="shared" si="0"/>
        <v>1350</v>
      </c>
      <c r="M11" s="16">
        <f t="shared" si="0"/>
        <v>3240</v>
      </c>
      <c r="N11" s="16">
        <f t="shared" si="0"/>
        <v>971</v>
      </c>
      <c r="O11" s="16">
        <f t="shared" si="0"/>
        <v>3780</v>
      </c>
      <c r="P11" s="16">
        <f>ROUND(P10*$F$11,0)</f>
        <v>1080</v>
      </c>
      <c r="Q11" s="16">
        <f t="shared" si="0"/>
        <v>5790</v>
      </c>
    </row>
    <row r="12" spans="2:18" x14ac:dyDescent="0.25">
      <c r="B12" s="12"/>
      <c r="C12" s="23" t="s">
        <v>33</v>
      </c>
      <c r="D12" s="24"/>
      <c r="E12" s="24"/>
      <c r="F12" s="25"/>
      <c r="G12" s="14">
        <f>SUM(G10:G11)</f>
        <v>1355640</v>
      </c>
      <c r="H12" s="14">
        <f t="shared" ref="H12:Q12" si="1">SUM(H10:H11)</f>
        <v>1027000</v>
      </c>
      <c r="I12" s="14">
        <f t="shared" si="1"/>
        <v>82160</v>
      </c>
      <c r="J12" s="14">
        <f t="shared" si="1"/>
        <v>41080</v>
      </c>
      <c r="K12" s="14">
        <f t="shared" si="1"/>
        <v>30810</v>
      </c>
      <c r="L12" s="14">
        <f t="shared" si="1"/>
        <v>51350</v>
      </c>
      <c r="M12" s="14">
        <f t="shared" si="1"/>
        <v>123240</v>
      </c>
      <c r="N12" s="14">
        <f t="shared" si="1"/>
        <v>36951</v>
      </c>
      <c r="O12" s="14">
        <f t="shared" si="1"/>
        <v>143780</v>
      </c>
      <c r="P12" s="14">
        <f>SUM(P10:P11)</f>
        <v>41080</v>
      </c>
      <c r="Q12" s="14">
        <f t="shared" si="1"/>
        <v>220220</v>
      </c>
      <c r="R12" s="12"/>
    </row>
    <row r="13" spans="2:18" x14ac:dyDescent="0.25">
      <c r="B13" s="12"/>
      <c r="C13" s="232"/>
      <c r="D13" s="223"/>
      <c r="E13" s="223"/>
      <c r="F13" s="233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12"/>
    </row>
    <row r="14" spans="2:18" x14ac:dyDescent="0.25">
      <c r="C14" s="52" t="s">
        <v>35</v>
      </c>
      <c r="D14" s="53"/>
      <c r="E14" s="53"/>
      <c r="F14" s="54"/>
      <c r="G14" s="55">
        <f>SUM(H14:M14)</f>
        <v>-1027000</v>
      </c>
      <c r="H14" s="55">
        <f>-H12</f>
        <v>-1027000</v>
      </c>
      <c r="I14" s="55"/>
      <c r="J14" s="55"/>
      <c r="K14" s="55"/>
      <c r="L14" s="55"/>
      <c r="M14" s="55"/>
      <c r="N14" s="55"/>
      <c r="O14" s="55"/>
      <c r="P14" s="55"/>
      <c r="Q14" s="55"/>
    </row>
    <row r="15" spans="2:18" x14ac:dyDescent="0.25">
      <c r="C15" s="56" t="s">
        <v>36</v>
      </c>
      <c r="D15" s="57"/>
      <c r="E15" s="53"/>
      <c r="F15" s="54"/>
      <c r="G15" s="55">
        <f>SUM(H15:M15)</f>
        <v>68492000</v>
      </c>
      <c r="H15" s="55">
        <f>+'RAI Inicial y Final'!F16</f>
        <v>68492000</v>
      </c>
      <c r="I15" s="55"/>
      <c r="J15" s="55"/>
      <c r="K15" s="55"/>
      <c r="L15" s="55"/>
      <c r="M15" s="55"/>
      <c r="N15" s="55"/>
      <c r="O15" s="55"/>
      <c r="P15" s="55"/>
      <c r="Q15" s="55"/>
    </row>
    <row r="16" spans="2:18" x14ac:dyDescent="0.25">
      <c r="C16" s="52" t="s">
        <v>37</v>
      </c>
      <c r="D16" s="53"/>
      <c r="E16" s="53"/>
      <c r="F16" s="54"/>
      <c r="G16" s="58">
        <v>0</v>
      </c>
      <c r="H16" s="55"/>
      <c r="I16" s="55"/>
      <c r="J16" s="55"/>
      <c r="K16" s="55"/>
      <c r="L16" s="55"/>
      <c r="M16" s="55"/>
      <c r="N16" s="55"/>
      <c r="O16" s="55">
        <f>+RLI!L28</f>
        <v>17280000</v>
      </c>
      <c r="P16" s="55"/>
      <c r="Q16" s="55"/>
    </row>
    <row r="17" spans="2:18" x14ac:dyDescent="0.25">
      <c r="C17" s="52" t="s">
        <v>51</v>
      </c>
      <c r="D17" s="53"/>
      <c r="E17" s="53"/>
      <c r="F17" s="54"/>
      <c r="G17" s="58">
        <v>0</v>
      </c>
      <c r="H17" s="55"/>
      <c r="I17" s="55"/>
      <c r="J17" s="55"/>
      <c r="K17" s="55"/>
      <c r="L17" s="55"/>
      <c r="M17" s="55"/>
      <c r="N17" s="55"/>
      <c r="O17" s="55">
        <f>Antecedentes!N35</f>
        <v>111111</v>
      </c>
      <c r="P17" s="55"/>
      <c r="Q17" s="55"/>
    </row>
    <row r="18" spans="2:18" x14ac:dyDescent="0.25">
      <c r="C18" s="52"/>
      <c r="D18" s="53"/>
      <c r="E18" s="53"/>
      <c r="F18" s="54"/>
      <c r="G18" s="58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2:18" x14ac:dyDescent="0.25">
      <c r="B19" s="12"/>
      <c r="C19" s="666" t="s">
        <v>38</v>
      </c>
      <c r="D19" s="667"/>
      <c r="E19" s="667"/>
      <c r="F19" s="668"/>
      <c r="G19" s="59">
        <f>SUM(G12:G17)</f>
        <v>68820640</v>
      </c>
      <c r="H19" s="59">
        <f t="shared" ref="H19:Q19" si="2">SUM(H12:H17)</f>
        <v>68492000</v>
      </c>
      <c r="I19" s="59">
        <f t="shared" si="2"/>
        <v>82160</v>
      </c>
      <c r="J19" s="59">
        <f t="shared" si="2"/>
        <v>41080</v>
      </c>
      <c r="K19" s="59">
        <f t="shared" si="2"/>
        <v>30810</v>
      </c>
      <c r="L19" s="59">
        <f t="shared" si="2"/>
        <v>51350</v>
      </c>
      <c r="M19" s="59">
        <f t="shared" si="2"/>
        <v>123240</v>
      </c>
      <c r="N19" s="59">
        <f t="shared" si="2"/>
        <v>36951</v>
      </c>
      <c r="O19" s="59">
        <f t="shared" si="2"/>
        <v>17534891</v>
      </c>
      <c r="P19" s="59">
        <f t="shared" si="2"/>
        <v>41080</v>
      </c>
      <c r="Q19" s="59">
        <f t="shared" si="2"/>
        <v>220220</v>
      </c>
      <c r="R19" s="12"/>
    </row>
    <row r="20" spans="2:18" x14ac:dyDescent="0.25">
      <c r="C20" s="52" t="s">
        <v>39</v>
      </c>
      <c r="D20" s="53"/>
      <c r="E20" s="53"/>
      <c r="F20" s="54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2:18" x14ac:dyDescent="0.25">
      <c r="C21" s="52" t="str">
        <f>Antecedentes!C47</f>
        <v>20.03, Retiros socio Sociedad  NSD Ltda.(1)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</v>
      </c>
      <c r="D21" s="53"/>
      <c r="E21" s="53"/>
      <c r="F21" s="54">
        <f>+Antecedentes!N47</f>
        <v>40640000</v>
      </c>
      <c r="G21" s="60">
        <f>SUM(H21:M23)</f>
        <v>-40640000</v>
      </c>
      <c r="I21" s="60"/>
      <c r="J21" s="60">
        <f>-J19</f>
        <v>-41080</v>
      </c>
      <c r="K21" s="60">
        <f>-K19*Antecedentes!L9</f>
        <v>-27729</v>
      </c>
      <c r="L21" s="60"/>
      <c r="M21" s="60"/>
      <c r="N21" s="60"/>
      <c r="P21" s="60"/>
      <c r="Q21" s="60"/>
    </row>
    <row r="22" spans="2:18" x14ac:dyDescent="0.25">
      <c r="C22" s="52"/>
      <c r="D22" s="53"/>
      <c r="E22" s="53"/>
      <c r="F22" s="54"/>
      <c r="G22" s="60"/>
      <c r="H22" s="60">
        <f>ROUND(N22/0.369863,0)</f>
        <v>-99905</v>
      </c>
      <c r="I22" s="60"/>
      <c r="J22" s="60"/>
      <c r="K22" s="60"/>
      <c r="L22" s="60"/>
      <c r="M22" s="60"/>
      <c r="N22" s="60">
        <f>-N19</f>
        <v>-36951</v>
      </c>
      <c r="O22" s="60"/>
      <c r="P22" s="60"/>
      <c r="Q22" s="60"/>
    </row>
    <row r="23" spans="2:18" x14ac:dyDescent="0.25">
      <c r="C23" s="52"/>
      <c r="D23" s="53"/>
      <c r="E23" s="53"/>
      <c r="F23" s="54"/>
      <c r="G23" s="60"/>
      <c r="H23" s="60">
        <f>-(F21+J21+H22+K21)</f>
        <v>-40471286</v>
      </c>
      <c r="I23" s="60"/>
      <c r="J23" s="60"/>
      <c r="K23" s="60"/>
      <c r="L23" s="60"/>
      <c r="M23" s="60"/>
      <c r="N23" s="60"/>
      <c r="O23" s="60">
        <f>(H23*O7)</f>
        <v>-14968831.253818</v>
      </c>
      <c r="P23" s="60"/>
      <c r="Q23" s="60"/>
    </row>
    <row r="24" spans="2:18" x14ac:dyDescent="0.25">
      <c r="C24" s="52"/>
      <c r="D24" s="53"/>
      <c r="E24" s="53"/>
      <c r="F24" s="54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</row>
    <row r="25" spans="2:18" x14ac:dyDescent="0.25">
      <c r="C25" s="52" t="str">
        <f>Antecedentes!C48</f>
        <v>13.04, Retiros socia Srta.Arriagada(2)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</v>
      </c>
      <c r="D25" s="53"/>
      <c r="E25" s="53"/>
      <c r="F25" s="54">
        <f>Antecedentes!N48</f>
        <v>15194999.999999998</v>
      </c>
      <c r="G25" s="60">
        <f>SUM(H25:M28)</f>
        <v>-15194999.999999998</v>
      </c>
      <c r="H25" s="60"/>
      <c r="I25" s="60"/>
      <c r="J25" s="60"/>
      <c r="K25" s="60">
        <f>-ROUND(Antecedentes!L10*K19,0)</f>
        <v>-3081</v>
      </c>
      <c r="L25" s="60"/>
      <c r="M25" s="60"/>
      <c r="N25" s="60"/>
      <c r="O25" s="60"/>
      <c r="P25" s="60"/>
      <c r="Q25" s="60"/>
    </row>
    <row r="26" spans="2:18" x14ac:dyDescent="0.25">
      <c r="C26" s="52"/>
      <c r="D26" s="53"/>
      <c r="E26" s="53"/>
      <c r="F26" s="54"/>
      <c r="G26" s="60"/>
      <c r="H26" s="60">
        <f>ROUND(O26/O7,0)</f>
        <v>-6937865</v>
      </c>
      <c r="I26" s="60"/>
      <c r="J26" s="60"/>
      <c r="K26" s="60"/>
      <c r="L26" s="60"/>
      <c r="M26" s="60"/>
      <c r="N26" s="60"/>
      <c r="O26" s="60">
        <f>-(O19+O23)</f>
        <v>-2566059.7461820003</v>
      </c>
      <c r="P26" s="60"/>
      <c r="Q26" s="60"/>
    </row>
    <row r="27" spans="2:18" x14ac:dyDescent="0.25">
      <c r="C27" s="52"/>
      <c r="D27" s="53"/>
      <c r="E27" s="53"/>
      <c r="F27" s="54"/>
      <c r="G27" s="60"/>
      <c r="H27" s="60">
        <f>+Q27</f>
        <v>-220220</v>
      </c>
      <c r="I27" s="60"/>
      <c r="J27" s="60"/>
      <c r="K27" s="60"/>
      <c r="L27" s="60"/>
      <c r="M27" s="60"/>
      <c r="N27" s="60"/>
      <c r="O27" s="60"/>
      <c r="P27" s="60">
        <f>ROUND(Q27*P7,0)</f>
        <v>-41080</v>
      </c>
      <c r="Q27" s="60">
        <f>-Q19</f>
        <v>-220220</v>
      </c>
    </row>
    <row r="28" spans="2:18" x14ac:dyDescent="0.25">
      <c r="C28" s="52"/>
      <c r="D28" s="53"/>
      <c r="E28" s="53"/>
      <c r="F28" s="54"/>
      <c r="G28" s="60"/>
      <c r="H28" s="60">
        <f>-(+F25+H26+H27+K25)</f>
        <v>-8033833.9999999981</v>
      </c>
      <c r="I28" s="60"/>
      <c r="J28" s="60"/>
      <c r="K28" s="60"/>
      <c r="L28" s="60"/>
      <c r="M28" s="60"/>
      <c r="N28" s="60"/>
      <c r="O28" s="60"/>
      <c r="P28" s="60"/>
      <c r="Q28" s="60"/>
    </row>
    <row r="29" spans="2:18" x14ac:dyDescent="0.25">
      <c r="C29" s="52"/>
      <c r="D29" s="53"/>
      <c r="E29" s="53"/>
      <c r="F29" s="54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2:18" x14ac:dyDescent="0.25">
      <c r="C30" s="52" t="s">
        <v>45</v>
      </c>
      <c r="D30" s="53"/>
      <c r="E30" s="53"/>
      <c r="F30" s="54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2:18" x14ac:dyDescent="0.25">
      <c r="C31" s="52" t="str">
        <f>Antecedentes!C37</f>
        <v>21.03; Multas fiscales, pagadas……………………………………………………………………………………………………………………………………….......................................................................</v>
      </c>
      <c r="D31" s="53"/>
      <c r="E31" s="53"/>
      <c r="F31" s="54">
        <f>+RLI!L6</f>
        <v>50000</v>
      </c>
      <c r="G31" s="58">
        <v>0</v>
      </c>
      <c r="H31" s="55"/>
      <c r="I31" s="55"/>
      <c r="J31" s="55"/>
      <c r="K31" s="55"/>
      <c r="L31" s="55"/>
      <c r="M31" s="55"/>
      <c r="N31" s="55"/>
      <c r="O31" s="32">
        <f>-ROUND(F31*O7,0)</f>
        <v>-18493</v>
      </c>
      <c r="P31" s="55"/>
      <c r="Q31" s="55"/>
    </row>
    <row r="32" spans="2:18" x14ac:dyDescent="0.25">
      <c r="C32" s="52" t="str">
        <f>Antecedentes!C38</f>
        <v>28.03; Donación Club rayuela …............................................................................................................................................................................................................................................................</v>
      </c>
      <c r="D32" s="61"/>
      <c r="E32" s="61"/>
      <c r="F32" s="54">
        <f>+RLI!L7</f>
        <v>200000</v>
      </c>
      <c r="G32" s="55"/>
      <c r="H32" s="55"/>
      <c r="I32" s="55"/>
      <c r="J32" s="55"/>
      <c r="K32" s="55"/>
      <c r="L32" s="55"/>
      <c r="M32" s="55"/>
      <c r="N32" s="55"/>
      <c r="O32" s="32">
        <f>-ROUND(F32*O7,0)</f>
        <v>-73973</v>
      </c>
      <c r="P32" s="55"/>
      <c r="Q32" s="55"/>
    </row>
    <row r="33" spans="3:17" x14ac:dyDescent="0.25">
      <c r="C33" s="669" t="s">
        <v>41</v>
      </c>
      <c r="D33" s="669"/>
      <c r="E33" s="669"/>
      <c r="F33" s="669"/>
      <c r="G33" s="59">
        <f t="shared" ref="G33:Q33" si="3">SUM(G19:G32)</f>
        <v>12985640.000000002</v>
      </c>
      <c r="H33" s="59">
        <f t="shared" si="3"/>
        <v>12728890.000000002</v>
      </c>
      <c r="I33" s="59">
        <f t="shared" si="3"/>
        <v>82160</v>
      </c>
      <c r="J33" s="59">
        <f t="shared" si="3"/>
        <v>0</v>
      </c>
      <c r="K33" s="59">
        <f t="shared" si="3"/>
        <v>0</v>
      </c>
      <c r="L33" s="59">
        <f t="shared" si="3"/>
        <v>51350</v>
      </c>
      <c r="M33" s="59">
        <f t="shared" si="3"/>
        <v>123240</v>
      </c>
      <c r="N33" s="59">
        <f t="shared" si="3"/>
        <v>0</v>
      </c>
      <c r="O33" s="59">
        <f t="shared" si="3"/>
        <v>-92466</v>
      </c>
      <c r="P33" s="59">
        <f t="shared" si="3"/>
        <v>0</v>
      </c>
      <c r="Q33" s="59">
        <f t="shared" si="3"/>
        <v>0</v>
      </c>
    </row>
    <row r="34" spans="3:17" x14ac:dyDescent="0.25">
      <c r="E34" s="28"/>
    </row>
    <row r="35" spans="3:17" x14ac:dyDescent="0.25">
      <c r="C35" s="1" t="s">
        <v>50</v>
      </c>
    </row>
    <row r="36" spans="3:17" x14ac:dyDescent="0.25">
      <c r="C36" s="1" t="s">
        <v>49</v>
      </c>
    </row>
    <row r="37" spans="3:17" x14ac:dyDescent="0.25">
      <c r="C37" s="198" t="s">
        <v>321</v>
      </c>
    </row>
    <row r="38" spans="3:17" x14ac:dyDescent="0.25">
      <c r="C38" s="1" t="s">
        <v>66</v>
      </c>
    </row>
    <row r="40" spans="3:17" ht="48" customHeight="1" x14ac:dyDescent="0.25">
      <c r="E40" s="651" t="s">
        <v>313</v>
      </c>
      <c r="F40" s="652"/>
      <c r="G40" s="652"/>
      <c r="H40" s="653"/>
      <c r="I40" s="663" t="s">
        <v>13</v>
      </c>
      <c r="J40" s="663"/>
      <c r="K40" s="193" t="s">
        <v>40</v>
      </c>
      <c r="L40" s="660" t="s">
        <v>322</v>
      </c>
      <c r="M40" s="32"/>
    </row>
    <row r="41" spans="3:17" x14ac:dyDescent="0.25">
      <c r="E41" s="654"/>
      <c r="F41" s="655"/>
      <c r="G41" s="655"/>
      <c r="H41" s="656"/>
      <c r="I41" s="193" t="s">
        <v>15</v>
      </c>
      <c r="J41" s="194">
        <v>0.369863</v>
      </c>
      <c r="K41" s="194">
        <f>+P7</f>
        <v>0.18654100000000001</v>
      </c>
      <c r="L41" s="661"/>
      <c r="M41" s="32"/>
    </row>
    <row r="42" spans="3:17" ht="25.5" customHeight="1" x14ac:dyDescent="0.25">
      <c r="E42" s="654"/>
      <c r="F42" s="655"/>
      <c r="G42" s="655"/>
      <c r="H42" s="656"/>
      <c r="I42" s="193" t="s">
        <v>54</v>
      </c>
      <c r="J42" s="193" t="s">
        <v>55</v>
      </c>
      <c r="K42" s="663" t="s">
        <v>320</v>
      </c>
      <c r="L42" s="661"/>
      <c r="M42" s="32"/>
    </row>
    <row r="43" spans="3:17" x14ac:dyDescent="0.25">
      <c r="E43" s="657"/>
      <c r="F43" s="658"/>
      <c r="G43" s="658"/>
      <c r="H43" s="659"/>
      <c r="I43" s="193" t="s">
        <v>320</v>
      </c>
      <c r="J43" s="193" t="s">
        <v>320</v>
      </c>
      <c r="K43" s="663"/>
      <c r="L43" s="662"/>
      <c r="M43" s="32"/>
    </row>
    <row r="44" spans="3:17" x14ac:dyDescent="0.25">
      <c r="E44" s="190" t="s">
        <v>301</v>
      </c>
      <c r="F44" s="19" t="s">
        <v>314</v>
      </c>
      <c r="G44" s="19"/>
      <c r="H44" s="19"/>
      <c r="I44" s="192">
        <f>+N12</f>
        <v>36951</v>
      </c>
      <c r="J44" s="192">
        <f>+O12</f>
        <v>143780</v>
      </c>
      <c r="K44" s="192">
        <f>+P12</f>
        <v>41080</v>
      </c>
      <c r="L44" s="192">
        <f>SUM(I44:K44)</f>
        <v>221811</v>
      </c>
      <c r="M44" s="32"/>
    </row>
    <row r="45" spans="3:17" x14ac:dyDescent="0.25">
      <c r="E45" s="191" t="s">
        <v>301</v>
      </c>
      <c r="F45" s="10" t="s">
        <v>315</v>
      </c>
      <c r="G45" s="10"/>
      <c r="H45" s="10"/>
      <c r="I45" s="55"/>
      <c r="J45" s="55">
        <f>+O16</f>
        <v>17280000</v>
      </c>
      <c r="K45" s="55"/>
      <c r="L45" s="55">
        <f t="shared" ref="L45:L48" si="4">SUM(I45:K45)</f>
        <v>17280000</v>
      </c>
      <c r="M45" s="32"/>
    </row>
    <row r="46" spans="3:17" x14ac:dyDescent="0.25">
      <c r="E46" s="191" t="s">
        <v>301</v>
      </c>
      <c r="F46" s="10" t="s">
        <v>316</v>
      </c>
      <c r="G46" s="10"/>
      <c r="H46" s="10"/>
      <c r="I46" s="55"/>
      <c r="J46" s="55">
        <f>+O17</f>
        <v>111111</v>
      </c>
      <c r="K46" s="55"/>
      <c r="L46" s="55">
        <f t="shared" si="4"/>
        <v>111111</v>
      </c>
    </row>
    <row r="47" spans="3:17" x14ac:dyDescent="0.25">
      <c r="E47" s="191" t="s">
        <v>302</v>
      </c>
      <c r="F47" s="10" t="s">
        <v>317</v>
      </c>
      <c r="G47" s="10"/>
      <c r="H47" s="10"/>
      <c r="I47" s="55">
        <f>+N22</f>
        <v>-36951</v>
      </c>
      <c r="J47" s="55">
        <f>-O19</f>
        <v>-17534891</v>
      </c>
      <c r="K47" s="55">
        <f>+P27</f>
        <v>-41080</v>
      </c>
      <c r="L47" s="55">
        <f t="shared" si="4"/>
        <v>-17612922</v>
      </c>
    </row>
    <row r="48" spans="3:17" x14ac:dyDescent="0.25">
      <c r="E48" s="191" t="s">
        <v>302</v>
      </c>
      <c r="F48" s="10" t="s">
        <v>318</v>
      </c>
      <c r="G48" s="10"/>
      <c r="H48" s="10"/>
      <c r="I48" s="55"/>
      <c r="J48" s="55">
        <f>+O32+O31</f>
        <v>-92466</v>
      </c>
      <c r="K48" s="55"/>
      <c r="L48" s="55">
        <f t="shared" si="4"/>
        <v>-92466</v>
      </c>
    </row>
    <row r="49" spans="3:12" ht="18.75" x14ac:dyDescent="0.3">
      <c r="E49" s="195" t="s">
        <v>307</v>
      </c>
      <c r="F49" s="196" t="s">
        <v>319</v>
      </c>
      <c r="G49" s="196"/>
      <c r="H49" s="196"/>
      <c r="I49" s="197">
        <f>SUM(I44:I48)</f>
        <v>0</v>
      </c>
      <c r="J49" s="197">
        <f>SUM(J44:J48)</f>
        <v>-92466</v>
      </c>
      <c r="K49" s="197">
        <f>SUM(K44:K48)</f>
        <v>0</v>
      </c>
      <c r="L49" s="197">
        <f>SUM(L44:L48)</f>
        <v>-92466</v>
      </c>
    </row>
    <row r="52" spans="3:12" x14ac:dyDescent="0.25">
      <c r="C52" s="337" t="s">
        <v>443</v>
      </c>
    </row>
  </sheetData>
  <mergeCells count="21">
    <mergeCell ref="N5:O5"/>
    <mergeCell ref="B2:Q2"/>
    <mergeCell ref="C19:F19"/>
    <mergeCell ref="C33:F33"/>
    <mergeCell ref="Q5:Q9"/>
    <mergeCell ref="N6:O6"/>
    <mergeCell ref="C4:F9"/>
    <mergeCell ref="P8:P9"/>
    <mergeCell ref="G4:G9"/>
    <mergeCell ref="H4:H9"/>
    <mergeCell ref="I4:I9"/>
    <mergeCell ref="J4:M4"/>
    <mergeCell ref="N4:Q4"/>
    <mergeCell ref="E40:H43"/>
    <mergeCell ref="L40:L43"/>
    <mergeCell ref="I40:J40"/>
    <mergeCell ref="K42:K43"/>
    <mergeCell ref="M5:M9"/>
    <mergeCell ref="J5:J9"/>
    <mergeCell ref="K5:K9"/>
    <mergeCell ref="L5:L9"/>
  </mergeCells>
  <pageMargins left="0.31" right="0.63" top="0.46" bottom="0.45" header="0.31496062992125984" footer="0.31496062992125984"/>
  <pageSetup paperSize="5" scale="87" orientation="landscape" r:id="rId1"/>
  <rowBreaks count="1" manualBreakCount="1">
    <brk id="34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8"/>
  <dimension ref="B1:BC22"/>
  <sheetViews>
    <sheetView showGridLines="0" zoomScale="112" zoomScaleNormal="112" workbookViewId="0">
      <pane xSplit="6" ySplit="4" topLeftCell="S11" activePane="bottomRight" state="frozen"/>
      <selection activeCell="C51" sqref="C51:J51"/>
      <selection pane="topRight" activeCell="C51" sqref="C51:J51"/>
      <selection pane="bottomLeft" activeCell="C51" sqref="C51:J51"/>
      <selection pane="bottomRight" activeCell="S4" sqref="S4:AJ4"/>
    </sheetView>
  </sheetViews>
  <sheetFormatPr baseColWidth="10" defaultColWidth="11.42578125" defaultRowHeight="15" x14ac:dyDescent="0.25"/>
  <cols>
    <col min="1" max="1" width="2.42578125" customWidth="1"/>
    <col min="2" max="2" width="8.85546875" customWidth="1"/>
    <col min="3" max="3" width="11.5703125" customWidth="1"/>
    <col min="4" max="6" width="8.85546875" customWidth="1"/>
    <col min="7" max="7" width="7.28515625" style="103" customWidth="1"/>
    <col min="8" max="12" width="4.7109375" customWidth="1"/>
    <col min="13" max="13" width="6.85546875" customWidth="1"/>
    <col min="14" max="18" width="4.7109375" customWidth="1"/>
    <col min="19" max="19" width="8.140625" customWidth="1"/>
    <col min="20" max="24" width="4.7109375" customWidth="1"/>
    <col min="25" max="25" width="9.5703125" bestFit="1" customWidth="1"/>
    <col min="26" max="30" width="4.7109375" customWidth="1"/>
    <col min="31" max="31" width="9.5703125" bestFit="1" customWidth="1"/>
    <col min="32" max="36" width="4.7109375" customWidth="1"/>
    <col min="37" max="37" width="7" customWidth="1"/>
    <col min="38" max="42" width="4.7109375" customWidth="1"/>
    <col min="43" max="43" width="7.140625" bestFit="1" customWidth="1"/>
    <col min="44" max="48" width="4.7109375" customWidth="1"/>
    <col min="49" max="49" width="7.85546875" customWidth="1"/>
    <col min="50" max="54" width="4.7109375" customWidth="1"/>
    <col min="55" max="55" width="5.5703125" customWidth="1"/>
  </cols>
  <sheetData>
    <row r="1" spans="2:55" ht="3.75" customHeight="1" thickBot="1" x14ac:dyDescent="0.3"/>
    <row r="2" spans="2:55" s="109" customFormat="1" ht="17.25" customHeight="1" thickBot="1" x14ac:dyDescent="0.3">
      <c r="B2" s="749" t="s">
        <v>1290</v>
      </c>
      <c r="C2" s="750"/>
      <c r="D2" s="750"/>
      <c r="E2" s="750"/>
      <c r="F2" s="751"/>
      <c r="G2" s="758" t="s">
        <v>6</v>
      </c>
      <c r="H2" s="759"/>
      <c r="I2" s="759"/>
      <c r="J2" s="759"/>
      <c r="K2" s="759"/>
      <c r="L2" s="759"/>
      <c r="M2" s="758" t="s">
        <v>7</v>
      </c>
      <c r="N2" s="759"/>
      <c r="O2" s="759"/>
      <c r="P2" s="759"/>
      <c r="Q2" s="759"/>
      <c r="R2" s="764"/>
      <c r="S2" s="759" t="s">
        <v>8</v>
      </c>
      <c r="T2" s="759"/>
      <c r="U2" s="759"/>
      <c r="V2" s="759"/>
      <c r="W2" s="759"/>
      <c r="X2" s="759"/>
      <c r="Y2" s="759"/>
      <c r="Z2" s="759"/>
      <c r="AA2" s="759"/>
      <c r="AB2" s="759"/>
      <c r="AC2" s="759"/>
      <c r="AD2" s="759"/>
      <c r="AE2" s="759"/>
      <c r="AF2" s="759"/>
      <c r="AG2" s="759"/>
      <c r="AH2" s="759"/>
      <c r="AI2" s="759"/>
      <c r="AJ2" s="759"/>
      <c r="AK2" s="759"/>
      <c r="AL2" s="759"/>
      <c r="AM2" s="759"/>
      <c r="AN2" s="759"/>
      <c r="AO2" s="759"/>
      <c r="AP2" s="759"/>
      <c r="AQ2" s="759"/>
      <c r="AR2" s="759"/>
      <c r="AS2" s="759"/>
      <c r="AT2" s="759"/>
      <c r="AU2" s="759"/>
      <c r="AV2" s="759"/>
      <c r="AW2" s="719" t="s">
        <v>14</v>
      </c>
      <c r="AX2" s="720"/>
      <c r="AY2" s="720"/>
      <c r="AZ2" s="720"/>
      <c r="BA2" s="720"/>
      <c r="BB2" s="721"/>
      <c r="BC2" s="108"/>
    </row>
    <row r="3" spans="2:55" s="109" customFormat="1" ht="25.5" customHeight="1" thickBot="1" x14ac:dyDescent="0.3">
      <c r="B3" s="752"/>
      <c r="C3" s="753"/>
      <c r="D3" s="753"/>
      <c r="E3" s="753"/>
      <c r="F3" s="754"/>
      <c r="G3" s="760"/>
      <c r="H3" s="761"/>
      <c r="I3" s="761"/>
      <c r="J3" s="761"/>
      <c r="K3" s="761"/>
      <c r="L3" s="761"/>
      <c r="M3" s="760"/>
      <c r="N3" s="761"/>
      <c r="O3" s="761"/>
      <c r="P3" s="761"/>
      <c r="Q3" s="761"/>
      <c r="R3" s="765"/>
      <c r="S3" s="728" t="s">
        <v>161</v>
      </c>
      <c r="T3" s="729"/>
      <c r="U3" s="729"/>
      <c r="V3" s="729"/>
      <c r="W3" s="729"/>
      <c r="X3" s="729"/>
      <c r="Y3" s="729"/>
      <c r="Z3" s="729"/>
      <c r="AA3" s="729"/>
      <c r="AB3" s="729"/>
      <c r="AC3" s="729"/>
      <c r="AD3" s="729"/>
      <c r="AE3" s="729"/>
      <c r="AF3" s="729"/>
      <c r="AG3" s="729"/>
      <c r="AH3" s="729"/>
      <c r="AI3" s="729"/>
      <c r="AJ3" s="730"/>
      <c r="AK3" s="719" t="s">
        <v>162</v>
      </c>
      <c r="AL3" s="720"/>
      <c r="AM3" s="720"/>
      <c r="AN3" s="720"/>
      <c r="AO3" s="720"/>
      <c r="AP3" s="721"/>
      <c r="AQ3" s="720" t="s">
        <v>163</v>
      </c>
      <c r="AR3" s="720"/>
      <c r="AS3" s="720"/>
      <c r="AT3" s="720"/>
      <c r="AU3" s="720"/>
      <c r="AV3" s="721"/>
      <c r="AW3" s="722"/>
      <c r="AX3" s="723"/>
      <c r="AY3" s="723"/>
      <c r="AZ3" s="723"/>
      <c r="BA3" s="723"/>
      <c r="BB3" s="724"/>
      <c r="BC3" s="110"/>
    </row>
    <row r="4" spans="2:55" s="109" customFormat="1" ht="27" customHeight="1" thickBot="1" x14ac:dyDescent="0.3">
      <c r="B4" s="755"/>
      <c r="C4" s="756"/>
      <c r="D4" s="756"/>
      <c r="E4" s="756"/>
      <c r="F4" s="757"/>
      <c r="G4" s="762"/>
      <c r="H4" s="763"/>
      <c r="I4" s="763"/>
      <c r="J4" s="763"/>
      <c r="K4" s="763"/>
      <c r="L4" s="763"/>
      <c r="M4" s="762"/>
      <c r="N4" s="763"/>
      <c r="O4" s="763"/>
      <c r="P4" s="763"/>
      <c r="Q4" s="763"/>
      <c r="R4" s="763"/>
      <c r="S4" s="731" t="s">
        <v>1316</v>
      </c>
      <c r="T4" s="732"/>
      <c r="U4" s="732"/>
      <c r="V4" s="732"/>
      <c r="W4" s="732"/>
      <c r="X4" s="733"/>
      <c r="Y4" s="734" t="s">
        <v>164</v>
      </c>
      <c r="Z4" s="735"/>
      <c r="AA4" s="735"/>
      <c r="AB4" s="735"/>
      <c r="AC4" s="735"/>
      <c r="AD4" s="736"/>
      <c r="AE4" s="734" t="s">
        <v>165</v>
      </c>
      <c r="AF4" s="735"/>
      <c r="AG4" s="735"/>
      <c r="AH4" s="735"/>
      <c r="AI4" s="735"/>
      <c r="AJ4" s="736"/>
      <c r="AK4" s="725"/>
      <c r="AL4" s="726"/>
      <c r="AM4" s="726"/>
      <c r="AN4" s="726"/>
      <c r="AO4" s="726"/>
      <c r="AP4" s="727"/>
      <c r="AQ4" s="726"/>
      <c r="AR4" s="726"/>
      <c r="AS4" s="726"/>
      <c r="AT4" s="726"/>
      <c r="AU4" s="726"/>
      <c r="AV4" s="727"/>
      <c r="AW4" s="725"/>
      <c r="AX4" s="726"/>
      <c r="AY4" s="726"/>
      <c r="AZ4" s="726"/>
      <c r="BA4" s="726"/>
      <c r="BB4" s="727"/>
      <c r="BC4" s="111"/>
    </row>
    <row r="5" spans="2:55" s="109" customFormat="1" ht="19.5" customHeight="1" x14ac:dyDescent="0.25">
      <c r="B5" s="645" t="s">
        <v>1291</v>
      </c>
      <c r="C5" s="646"/>
      <c r="D5" s="646"/>
      <c r="E5" s="646"/>
      <c r="F5" s="745"/>
      <c r="G5" s="66">
        <v>1200</v>
      </c>
      <c r="H5" s="715">
        <f>+RTRE!H12</f>
        <v>1027000</v>
      </c>
      <c r="I5" s="716"/>
      <c r="J5" s="716"/>
      <c r="K5" s="716"/>
      <c r="L5" s="716"/>
      <c r="M5" s="112">
        <v>1211</v>
      </c>
      <c r="N5" s="715">
        <f>+RTRE!I12</f>
        <v>82160</v>
      </c>
      <c r="O5" s="716"/>
      <c r="P5" s="716"/>
      <c r="Q5" s="716"/>
      <c r="R5" s="717"/>
      <c r="S5" s="112">
        <v>1221</v>
      </c>
      <c r="T5" s="718">
        <f>+RTRE!J12</f>
        <v>41080</v>
      </c>
      <c r="U5" s="718"/>
      <c r="V5" s="718"/>
      <c r="W5" s="718"/>
      <c r="X5" s="718"/>
      <c r="Y5" s="112">
        <v>1730</v>
      </c>
      <c r="Z5" s="715">
        <f>+RTRE!K12</f>
        <v>30810</v>
      </c>
      <c r="AA5" s="716"/>
      <c r="AB5" s="716"/>
      <c r="AC5" s="716"/>
      <c r="AD5" s="716"/>
      <c r="AE5" s="112">
        <v>1731</v>
      </c>
      <c r="AF5" s="746"/>
      <c r="AG5" s="747"/>
      <c r="AH5" s="747"/>
      <c r="AI5" s="747"/>
      <c r="AJ5" s="748"/>
      <c r="AK5" s="112">
        <v>1234</v>
      </c>
      <c r="AL5" s="715">
        <f>+RTRE!L12</f>
        <v>51350</v>
      </c>
      <c r="AM5" s="716"/>
      <c r="AN5" s="716"/>
      <c r="AO5" s="716"/>
      <c r="AP5" s="717"/>
      <c r="AQ5" s="112">
        <v>1246</v>
      </c>
      <c r="AR5" s="715">
        <f>+RTRE!M12</f>
        <v>123240</v>
      </c>
      <c r="AS5" s="716"/>
      <c r="AT5" s="716"/>
      <c r="AU5" s="716"/>
      <c r="AV5" s="717"/>
      <c r="AW5" s="112">
        <v>1260</v>
      </c>
      <c r="AX5" s="718">
        <f>+RTRE!Q12</f>
        <v>220220</v>
      </c>
      <c r="AY5" s="718"/>
      <c r="AZ5" s="718"/>
      <c r="BA5" s="718"/>
      <c r="BB5" s="718"/>
      <c r="BC5" s="113" t="s">
        <v>90</v>
      </c>
    </row>
    <row r="6" spans="2:55" s="109" customFormat="1" ht="19.5" customHeight="1" x14ac:dyDescent="0.25">
      <c r="B6" s="638" t="s">
        <v>1292</v>
      </c>
      <c r="C6" s="540"/>
      <c r="D6" s="540"/>
      <c r="E6" s="540"/>
      <c r="F6" s="541"/>
      <c r="G6" s="114"/>
      <c r="H6" s="737"/>
      <c r="I6" s="738"/>
      <c r="J6" s="738"/>
      <c r="K6" s="738"/>
      <c r="L6" s="739"/>
      <c r="M6" s="115"/>
      <c r="N6" s="115"/>
      <c r="O6" s="116"/>
      <c r="P6" s="116"/>
      <c r="Q6" s="116"/>
      <c r="R6" s="117"/>
      <c r="S6" s="118">
        <v>1222</v>
      </c>
      <c r="T6" s="700"/>
      <c r="U6" s="700"/>
      <c r="V6" s="700"/>
      <c r="W6" s="700"/>
      <c r="X6" s="700"/>
      <c r="Y6" s="119"/>
      <c r="Z6" s="740"/>
      <c r="AA6" s="741"/>
      <c r="AB6" s="741"/>
      <c r="AC6" s="741"/>
      <c r="AD6" s="741"/>
      <c r="AE6" s="118">
        <v>1732</v>
      </c>
      <c r="AF6" s="677"/>
      <c r="AG6" s="742"/>
      <c r="AH6" s="742"/>
      <c r="AI6" s="742"/>
      <c r="AJ6" s="743"/>
      <c r="AK6" s="120">
        <v>1235</v>
      </c>
      <c r="AL6" s="701"/>
      <c r="AM6" s="702"/>
      <c r="AN6" s="702"/>
      <c r="AO6" s="702"/>
      <c r="AP6" s="744"/>
      <c r="AQ6" s="121">
        <v>1247</v>
      </c>
      <c r="AR6" s="694"/>
      <c r="AS6" s="695"/>
      <c r="AT6" s="695"/>
      <c r="AU6" s="695"/>
      <c r="AV6" s="696"/>
      <c r="AW6" s="122"/>
      <c r="AX6" s="709"/>
      <c r="AY6" s="710"/>
      <c r="AZ6" s="710"/>
      <c r="BA6" s="710"/>
      <c r="BB6" s="711"/>
      <c r="BC6" s="123" t="s">
        <v>95</v>
      </c>
    </row>
    <row r="7" spans="2:55" s="109" customFormat="1" ht="19.5" customHeight="1" x14ac:dyDescent="0.25">
      <c r="B7" s="673" t="s">
        <v>1293</v>
      </c>
      <c r="C7" s="543"/>
      <c r="D7" s="543"/>
      <c r="E7" s="543"/>
      <c r="F7" s="544"/>
      <c r="G7" s="73">
        <v>1201</v>
      </c>
      <c r="H7" s="699"/>
      <c r="I7" s="678"/>
      <c r="J7" s="678"/>
      <c r="K7" s="678"/>
      <c r="L7" s="678"/>
      <c r="M7" s="115"/>
      <c r="N7" s="115"/>
      <c r="O7" s="116"/>
      <c r="P7" s="116"/>
      <c r="Q7" s="116"/>
      <c r="R7" s="117"/>
      <c r="S7" s="125"/>
      <c r="T7" s="712"/>
      <c r="U7" s="713"/>
      <c r="V7" s="713"/>
      <c r="W7" s="713"/>
      <c r="X7" s="714"/>
      <c r="Y7" s="126">
        <v>1223</v>
      </c>
      <c r="Z7" s="701"/>
      <c r="AA7" s="702"/>
      <c r="AB7" s="702"/>
      <c r="AC7" s="702"/>
      <c r="AD7" s="702"/>
      <c r="AE7" s="127"/>
      <c r="AF7" s="712"/>
      <c r="AG7" s="713"/>
      <c r="AH7" s="713"/>
      <c r="AI7" s="713"/>
      <c r="AJ7" s="714"/>
      <c r="AK7" s="128"/>
      <c r="AL7" s="129"/>
      <c r="AM7" s="130"/>
      <c r="AN7" s="130"/>
      <c r="AO7" s="130"/>
      <c r="AP7" s="130"/>
      <c r="AQ7" s="131"/>
      <c r="AR7" s="129"/>
      <c r="AS7" s="130"/>
      <c r="AT7" s="130"/>
      <c r="AU7" s="130"/>
      <c r="AV7" s="132"/>
      <c r="AW7" s="118">
        <v>1261</v>
      </c>
      <c r="AX7" s="700"/>
      <c r="AY7" s="700"/>
      <c r="AZ7" s="700"/>
      <c r="BA7" s="700"/>
      <c r="BB7" s="700"/>
      <c r="BC7" s="123" t="s">
        <v>95</v>
      </c>
    </row>
    <row r="8" spans="2:55" s="109" customFormat="1" ht="19.5" customHeight="1" x14ac:dyDescent="0.25">
      <c r="B8" s="297" t="s">
        <v>154</v>
      </c>
      <c r="C8" s="124"/>
      <c r="D8" s="124"/>
      <c r="E8" s="124"/>
      <c r="F8" s="124"/>
      <c r="G8" s="73">
        <v>1202</v>
      </c>
      <c r="H8" s="699"/>
      <c r="I8" s="678"/>
      <c r="J8" s="678"/>
      <c r="K8" s="678"/>
      <c r="L8" s="678"/>
      <c r="M8" s="112">
        <v>1212</v>
      </c>
      <c r="N8" s="699"/>
      <c r="O8" s="678"/>
      <c r="P8" s="678"/>
      <c r="Q8" s="678"/>
      <c r="R8" s="679"/>
      <c r="S8" s="118">
        <v>1224</v>
      </c>
      <c r="T8" s="700"/>
      <c r="U8" s="700"/>
      <c r="V8" s="700"/>
      <c r="W8" s="700"/>
      <c r="X8" s="700"/>
      <c r="Y8" s="118">
        <v>1733</v>
      </c>
      <c r="Z8" s="701"/>
      <c r="AA8" s="702"/>
      <c r="AB8" s="702"/>
      <c r="AC8" s="702"/>
      <c r="AD8" s="702"/>
      <c r="AE8" s="118">
        <v>1734</v>
      </c>
      <c r="AF8" s="701"/>
      <c r="AG8" s="702"/>
      <c r="AH8" s="702"/>
      <c r="AI8" s="702"/>
      <c r="AJ8" s="702"/>
      <c r="AK8" s="118">
        <v>1236</v>
      </c>
      <c r="AL8" s="694"/>
      <c r="AM8" s="695"/>
      <c r="AN8" s="695"/>
      <c r="AO8" s="695"/>
      <c r="AP8" s="696"/>
      <c r="AQ8" s="133">
        <v>1248</v>
      </c>
      <c r="AR8" s="694"/>
      <c r="AS8" s="695"/>
      <c r="AT8" s="695"/>
      <c r="AU8" s="695"/>
      <c r="AV8" s="696"/>
      <c r="AW8" s="118">
        <v>1262</v>
      </c>
      <c r="AX8" s="700"/>
      <c r="AY8" s="700"/>
      <c r="AZ8" s="700"/>
      <c r="BA8" s="700"/>
      <c r="BB8" s="700"/>
      <c r="BC8" s="123" t="s">
        <v>90</v>
      </c>
    </row>
    <row r="9" spans="2:55" s="109" customFormat="1" ht="19.5" customHeight="1" x14ac:dyDescent="0.25">
      <c r="B9" s="297" t="s">
        <v>155</v>
      </c>
      <c r="C9" s="124"/>
      <c r="D9" s="124"/>
      <c r="E9" s="124"/>
      <c r="F9" s="124"/>
      <c r="G9" s="73">
        <v>1203</v>
      </c>
      <c r="H9" s="699"/>
      <c r="I9" s="678"/>
      <c r="J9" s="678"/>
      <c r="K9" s="678"/>
      <c r="L9" s="678"/>
      <c r="M9" s="112">
        <v>1213</v>
      </c>
      <c r="N9" s="699"/>
      <c r="O9" s="678"/>
      <c r="P9" s="678"/>
      <c r="Q9" s="678"/>
      <c r="R9" s="679"/>
      <c r="S9" s="118">
        <v>1225</v>
      </c>
      <c r="T9" s="700"/>
      <c r="U9" s="700"/>
      <c r="V9" s="700"/>
      <c r="W9" s="700"/>
      <c r="X9" s="700"/>
      <c r="Y9" s="118">
        <v>1735</v>
      </c>
      <c r="Z9" s="701"/>
      <c r="AA9" s="702"/>
      <c r="AB9" s="702"/>
      <c r="AC9" s="702"/>
      <c r="AD9" s="702"/>
      <c r="AE9" s="118">
        <v>1736</v>
      </c>
      <c r="AF9" s="701"/>
      <c r="AG9" s="702"/>
      <c r="AH9" s="702"/>
      <c r="AI9" s="702"/>
      <c r="AJ9" s="702"/>
      <c r="AK9" s="118">
        <v>1237</v>
      </c>
      <c r="AL9" s="694"/>
      <c r="AM9" s="695"/>
      <c r="AN9" s="695"/>
      <c r="AO9" s="695"/>
      <c r="AP9" s="696"/>
      <c r="AQ9" s="133">
        <v>1249</v>
      </c>
      <c r="AR9" s="694"/>
      <c r="AS9" s="695"/>
      <c r="AT9" s="695"/>
      <c r="AU9" s="695"/>
      <c r="AV9" s="696"/>
      <c r="AW9" s="118">
        <v>1263</v>
      </c>
      <c r="AX9" s="700"/>
      <c r="AY9" s="700"/>
      <c r="AZ9" s="700"/>
      <c r="BA9" s="700"/>
      <c r="BB9" s="700"/>
      <c r="BC9" s="123" t="s">
        <v>95</v>
      </c>
    </row>
    <row r="10" spans="2:55" s="109" customFormat="1" ht="19.5" customHeight="1" x14ac:dyDescent="0.25">
      <c r="B10" s="297" t="s">
        <v>1294</v>
      </c>
      <c r="C10" s="124"/>
      <c r="D10" s="124"/>
      <c r="E10" s="124"/>
      <c r="F10" s="124"/>
      <c r="G10" s="73">
        <v>1204</v>
      </c>
      <c r="H10" s="674">
        <f>-RTRE!H14</f>
        <v>1027000</v>
      </c>
      <c r="I10" s="675"/>
      <c r="J10" s="675"/>
      <c r="K10" s="675"/>
      <c r="L10" s="675"/>
      <c r="M10" s="112">
        <v>1214</v>
      </c>
      <c r="N10" s="699"/>
      <c r="O10" s="678"/>
      <c r="P10" s="678"/>
      <c r="Q10" s="678"/>
      <c r="R10" s="679"/>
      <c r="S10" s="118">
        <v>1226</v>
      </c>
      <c r="T10" s="700"/>
      <c r="U10" s="700"/>
      <c r="V10" s="700"/>
      <c r="W10" s="700"/>
      <c r="X10" s="700"/>
      <c r="Y10" s="118">
        <v>1737</v>
      </c>
      <c r="Z10" s="701"/>
      <c r="AA10" s="702"/>
      <c r="AB10" s="702"/>
      <c r="AC10" s="702"/>
      <c r="AD10" s="702"/>
      <c r="AE10" s="118">
        <v>1738</v>
      </c>
      <c r="AF10" s="701"/>
      <c r="AG10" s="702"/>
      <c r="AH10" s="702"/>
      <c r="AI10" s="702"/>
      <c r="AJ10" s="702"/>
      <c r="AK10" s="118">
        <v>1238</v>
      </c>
      <c r="AL10" s="694"/>
      <c r="AM10" s="695"/>
      <c r="AN10" s="695"/>
      <c r="AO10" s="695"/>
      <c r="AP10" s="696"/>
      <c r="AQ10" s="133">
        <v>1250</v>
      </c>
      <c r="AR10" s="694"/>
      <c r="AS10" s="695"/>
      <c r="AT10" s="695"/>
      <c r="AU10" s="695"/>
      <c r="AV10" s="696"/>
      <c r="AW10" s="118">
        <v>1264</v>
      </c>
      <c r="AX10" s="700"/>
      <c r="AY10" s="700"/>
      <c r="AZ10" s="700"/>
      <c r="BA10" s="700"/>
      <c r="BB10" s="700"/>
      <c r="BC10" s="134" t="s">
        <v>95</v>
      </c>
    </row>
    <row r="11" spans="2:55" s="109" customFormat="1" ht="19.5" customHeight="1" x14ac:dyDescent="0.25">
      <c r="B11" s="135" t="s">
        <v>166</v>
      </c>
      <c r="C11" s="136"/>
      <c r="D11" s="136"/>
      <c r="E11" s="136"/>
      <c r="F11" s="136"/>
      <c r="G11" s="78">
        <v>1205</v>
      </c>
      <c r="H11" s="703">
        <f>+RTRE!H15</f>
        <v>68492000</v>
      </c>
      <c r="I11" s="705"/>
      <c r="J11" s="705"/>
      <c r="K11" s="705"/>
      <c r="L11" s="705"/>
      <c r="M11" s="120">
        <v>1215</v>
      </c>
      <c r="N11" s="706"/>
      <c r="O11" s="707"/>
      <c r="P11" s="707"/>
      <c r="Q11" s="707"/>
      <c r="R11" s="708"/>
      <c r="S11" s="118">
        <v>1227</v>
      </c>
      <c r="T11" s="700"/>
      <c r="U11" s="700"/>
      <c r="V11" s="700"/>
      <c r="W11" s="700"/>
      <c r="X11" s="700"/>
      <c r="Y11" s="118">
        <v>1739</v>
      </c>
      <c r="Z11" s="701"/>
      <c r="AA11" s="702"/>
      <c r="AB11" s="702"/>
      <c r="AC11" s="702"/>
      <c r="AD11" s="702"/>
      <c r="AE11" s="118">
        <v>1740</v>
      </c>
      <c r="AF11" s="701" t="s">
        <v>1315</v>
      </c>
      <c r="AG11" s="702"/>
      <c r="AH11" s="702"/>
      <c r="AI11" s="702"/>
      <c r="AJ11" s="702"/>
      <c r="AK11" s="118">
        <v>1239</v>
      </c>
      <c r="AL11" s="694"/>
      <c r="AM11" s="695"/>
      <c r="AN11" s="695"/>
      <c r="AO11" s="695"/>
      <c r="AP11" s="696"/>
      <c r="AQ11" s="133">
        <v>1251</v>
      </c>
      <c r="AR11" s="694"/>
      <c r="AS11" s="695"/>
      <c r="AT11" s="695"/>
      <c r="AU11" s="695"/>
      <c r="AV11" s="696"/>
      <c r="AW11" s="137"/>
      <c r="AX11" s="709"/>
      <c r="AY11" s="710"/>
      <c r="AZ11" s="710"/>
      <c r="BA11" s="710"/>
      <c r="BB11" s="711"/>
      <c r="BC11" s="123" t="s">
        <v>90</v>
      </c>
    </row>
    <row r="12" spans="2:55" s="109" customFormat="1" ht="19.5" customHeight="1" x14ac:dyDescent="0.25">
      <c r="B12" s="297" t="s">
        <v>167</v>
      </c>
      <c r="C12" s="124"/>
      <c r="D12" s="124"/>
      <c r="E12" s="124"/>
      <c r="F12" s="124"/>
      <c r="G12" s="73">
        <v>1206</v>
      </c>
      <c r="H12" s="698"/>
      <c r="I12" s="675"/>
      <c r="J12" s="675"/>
      <c r="K12" s="675"/>
      <c r="L12" s="675"/>
      <c r="M12" s="112">
        <v>1216</v>
      </c>
      <c r="N12" s="699"/>
      <c r="O12" s="678"/>
      <c r="P12" s="678"/>
      <c r="Q12" s="678"/>
      <c r="R12" s="679"/>
      <c r="S12" s="118">
        <v>1228</v>
      </c>
      <c r="T12" s="700"/>
      <c r="U12" s="700"/>
      <c r="V12" s="700"/>
      <c r="W12" s="700"/>
      <c r="X12" s="700"/>
      <c r="Y12" s="118">
        <v>1741</v>
      </c>
      <c r="Z12" s="701"/>
      <c r="AA12" s="702"/>
      <c r="AB12" s="702"/>
      <c r="AC12" s="702"/>
      <c r="AD12" s="702"/>
      <c r="AE12" s="118">
        <v>1742</v>
      </c>
      <c r="AF12" s="701"/>
      <c r="AG12" s="702"/>
      <c r="AH12" s="702"/>
      <c r="AI12" s="702"/>
      <c r="AJ12" s="702"/>
      <c r="AK12" s="118">
        <v>1240</v>
      </c>
      <c r="AL12" s="694"/>
      <c r="AM12" s="695"/>
      <c r="AN12" s="695"/>
      <c r="AO12" s="695"/>
      <c r="AP12" s="696"/>
      <c r="AQ12" s="133">
        <v>1252</v>
      </c>
      <c r="AR12" s="694"/>
      <c r="AS12" s="695"/>
      <c r="AT12" s="695"/>
      <c r="AU12" s="695"/>
      <c r="AV12" s="696"/>
      <c r="AW12" s="118">
        <v>1265</v>
      </c>
      <c r="AX12" s="700"/>
      <c r="AY12" s="700"/>
      <c r="AZ12" s="700"/>
      <c r="BA12" s="700"/>
      <c r="BB12" s="700"/>
      <c r="BC12" s="134" t="s">
        <v>90</v>
      </c>
    </row>
    <row r="13" spans="2:55" s="109" customFormat="1" ht="19.5" customHeight="1" x14ac:dyDescent="0.25">
      <c r="B13" s="297" t="s">
        <v>168</v>
      </c>
      <c r="C13" s="124"/>
      <c r="D13" s="124"/>
      <c r="E13" s="124"/>
      <c r="F13" s="124"/>
      <c r="G13" s="73">
        <v>1207</v>
      </c>
      <c r="H13" s="698"/>
      <c r="I13" s="675"/>
      <c r="J13" s="675"/>
      <c r="K13" s="675"/>
      <c r="L13" s="675"/>
      <c r="M13" s="112">
        <v>1217</v>
      </c>
      <c r="N13" s="699"/>
      <c r="O13" s="678"/>
      <c r="P13" s="678"/>
      <c r="Q13" s="678"/>
      <c r="R13" s="679"/>
      <c r="S13" s="118">
        <v>1229</v>
      </c>
      <c r="T13" s="700"/>
      <c r="U13" s="700"/>
      <c r="V13" s="700"/>
      <c r="W13" s="700"/>
      <c r="X13" s="700"/>
      <c r="Y13" s="118">
        <v>1743</v>
      </c>
      <c r="Z13" s="701"/>
      <c r="AA13" s="702"/>
      <c r="AB13" s="702"/>
      <c r="AC13" s="702"/>
      <c r="AD13" s="702"/>
      <c r="AE13" s="118">
        <v>1744</v>
      </c>
      <c r="AF13" s="701"/>
      <c r="AG13" s="702"/>
      <c r="AH13" s="702"/>
      <c r="AI13" s="702"/>
      <c r="AJ13" s="702"/>
      <c r="AK13" s="118">
        <v>1241</v>
      </c>
      <c r="AL13" s="694"/>
      <c r="AM13" s="695"/>
      <c r="AN13" s="695"/>
      <c r="AO13" s="695"/>
      <c r="AP13" s="696"/>
      <c r="AQ13" s="133">
        <v>1253</v>
      </c>
      <c r="AR13" s="694"/>
      <c r="AS13" s="695"/>
      <c r="AT13" s="695"/>
      <c r="AU13" s="695"/>
      <c r="AV13" s="696"/>
      <c r="AW13" s="118">
        <v>1266</v>
      </c>
      <c r="AX13" s="700"/>
      <c r="AY13" s="700"/>
      <c r="AZ13" s="700"/>
      <c r="BA13" s="700"/>
      <c r="BB13" s="700"/>
      <c r="BC13" s="123" t="s">
        <v>95</v>
      </c>
    </row>
    <row r="14" spans="2:55" s="109" customFormat="1" ht="19.5" customHeight="1" x14ac:dyDescent="0.25">
      <c r="B14" s="673" t="s">
        <v>1295</v>
      </c>
      <c r="C14" s="543"/>
      <c r="D14" s="543"/>
      <c r="E14" s="543"/>
      <c r="F14" s="544"/>
      <c r="G14" s="73">
        <v>1208</v>
      </c>
      <c r="H14" s="674">
        <f>-(+RTRE!H22+RTRE!H23+RTRE!H26+RTRE!H27+RTRE!H28)</f>
        <v>55763110</v>
      </c>
      <c r="I14" s="675"/>
      <c r="J14" s="675"/>
      <c r="K14" s="675"/>
      <c r="L14" s="675"/>
      <c r="M14" s="112">
        <v>1218</v>
      </c>
      <c r="N14" s="677">
        <f>-RTRE!I28</f>
        <v>0</v>
      </c>
      <c r="O14" s="678"/>
      <c r="P14" s="678"/>
      <c r="Q14" s="678"/>
      <c r="R14" s="679"/>
      <c r="S14" s="118">
        <v>1230</v>
      </c>
      <c r="T14" s="697">
        <f>-RTRE!J21</f>
        <v>41080</v>
      </c>
      <c r="U14" s="697"/>
      <c r="V14" s="697"/>
      <c r="W14" s="697"/>
      <c r="X14" s="697"/>
      <c r="Y14" s="118">
        <v>1745</v>
      </c>
      <c r="Z14" s="703">
        <f>-RTRE!K21-RTRE!K25</f>
        <v>30810</v>
      </c>
      <c r="AA14" s="704"/>
      <c r="AB14" s="704"/>
      <c r="AC14" s="704"/>
      <c r="AD14" s="704"/>
      <c r="AE14" s="118">
        <v>1746</v>
      </c>
      <c r="AF14" s="701"/>
      <c r="AG14" s="702"/>
      <c r="AH14" s="702"/>
      <c r="AI14" s="702"/>
      <c r="AJ14" s="702"/>
      <c r="AK14" s="118">
        <v>1242</v>
      </c>
      <c r="AL14" s="694"/>
      <c r="AM14" s="695"/>
      <c r="AN14" s="695"/>
      <c r="AO14" s="695"/>
      <c r="AP14" s="696"/>
      <c r="AQ14" s="133">
        <v>1254</v>
      </c>
      <c r="AR14" s="694"/>
      <c r="AS14" s="695"/>
      <c r="AT14" s="695"/>
      <c r="AU14" s="695"/>
      <c r="AV14" s="696"/>
      <c r="AW14" s="118">
        <v>1267</v>
      </c>
      <c r="AX14" s="697">
        <f>-RTRE!Q27</f>
        <v>220220</v>
      </c>
      <c r="AY14" s="697"/>
      <c r="AZ14" s="697"/>
      <c r="BA14" s="697"/>
      <c r="BB14" s="697"/>
      <c r="BC14" s="134" t="s">
        <v>95</v>
      </c>
    </row>
    <row r="15" spans="2:55" s="109" customFormat="1" ht="19.5" customHeight="1" x14ac:dyDescent="0.25">
      <c r="B15" s="638" t="s">
        <v>1296</v>
      </c>
      <c r="C15" s="540"/>
      <c r="D15" s="540"/>
      <c r="E15" s="540"/>
      <c r="F15" s="541"/>
      <c r="G15" s="73">
        <v>1209</v>
      </c>
      <c r="H15" s="698"/>
      <c r="I15" s="675"/>
      <c r="J15" s="675"/>
      <c r="K15" s="675"/>
      <c r="L15" s="675"/>
      <c r="M15" s="112">
        <v>1219</v>
      </c>
      <c r="N15" s="699"/>
      <c r="O15" s="678"/>
      <c r="P15" s="678"/>
      <c r="Q15" s="678"/>
      <c r="R15" s="679"/>
      <c r="S15" s="118">
        <v>1231</v>
      </c>
      <c r="T15" s="700"/>
      <c r="U15" s="700"/>
      <c r="V15" s="700"/>
      <c r="W15" s="700"/>
      <c r="X15" s="700"/>
      <c r="Y15" s="118">
        <v>1747</v>
      </c>
      <c r="Z15" s="701"/>
      <c r="AA15" s="702"/>
      <c r="AB15" s="702"/>
      <c r="AC15" s="702"/>
      <c r="AD15" s="702"/>
      <c r="AE15" s="118">
        <v>1748</v>
      </c>
      <c r="AF15" s="701"/>
      <c r="AG15" s="702"/>
      <c r="AH15" s="702"/>
      <c r="AI15" s="702"/>
      <c r="AJ15" s="702"/>
      <c r="AK15" s="118">
        <v>1243</v>
      </c>
      <c r="AL15" s="694"/>
      <c r="AM15" s="695"/>
      <c r="AN15" s="695"/>
      <c r="AO15" s="695"/>
      <c r="AP15" s="696"/>
      <c r="AQ15" s="133">
        <v>1255</v>
      </c>
      <c r="AR15" s="694"/>
      <c r="AS15" s="695"/>
      <c r="AT15" s="695"/>
      <c r="AU15" s="695"/>
      <c r="AV15" s="696"/>
      <c r="AW15" s="118">
        <v>1268</v>
      </c>
      <c r="AX15" s="700"/>
      <c r="AY15" s="700"/>
      <c r="AZ15" s="700"/>
      <c r="BA15" s="700"/>
      <c r="BB15" s="700"/>
      <c r="BC15" s="123" t="s">
        <v>95</v>
      </c>
    </row>
    <row r="16" spans="2:55" s="109" customFormat="1" ht="19.5" customHeight="1" x14ac:dyDescent="0.25">
      <c r="B16" s="297" t="s">
        <v>169</v>
      </c>
      <c r="C16" s="124"/>
      <c r="D16" s="124"/>
      <c r="E16" s="124"/>
      <c r="F16" s="124"/>
      <c r="G16" s="73">
        <v>1210</v>
      </c>
      <c r="H16" s="674">
        <f>+H5-H6-H7+H8-H9-H10+H11+H12-H13-H14-H15</f>
        <v>12728890</v>
      </c>
      <c r="I16" s="675"/>
      <c r="J16" s="675"/>
      <c r="K16" s="675"/>
      <c r="L16" s="676"/>
      <c r="M16" s="112">
        <v>1220</v>
      </c>
      <c r="N16" s="674">
        <f>+N5-N6-N7+N8-N9-N10+N11+N12-N13-N14-N15</f>
        <v>82160</v>
      </c>
      <c r="O16" s="675"/>
      <c r="P16" s="675"/>
      <c r="Q16" s="675"/>
      <c r="R16" s="676"/>
      <c r="S16" s="118">
        <v>1232</v>
      </c>
      <c r="T16" s="677">
        <f>+T5-T6-T7+T8-T9-T10+T11+T12-T13-T14-T15</f>
        <v>0</v>
      </c>
      <c r="U16" s="678"/>
      <c r="V16" s="678"/>
      <c r="W16" s="678"/>
      <c r="X16" s="679"/>
      <c r="Y16" s="118">
        <v>1749</v>
      </c>
      <c r="Z16" s="677">
        <f>+Z5-Z6-Z7+Z8-Z9-Z10+Z11+Z12-Z13-Z14-Z15</f>
        <v>0</v>
      </c>
      <c r="AA16" s="678"/>
      <c r="AB16" s="678"/>
      <c r="AC16" s="678"/>
      <c r="AD16" s="679"/>
      <c r="AE16" s="118">
        <v>1750</v>
      </c>
      <c r="AF16" s="677" t="e">
        <f>+AF5-AF6-AF7+AF8-AF9-AF10+AF11+AF12-AF13-AF14-AF15</f>
        <v>#VALUE!</v>
      </c>
      <c r="AG16" s="678"/>
      <c r="AH16" s="678"/>
      <c r="AI16" s="678"/>
      <c r="AJ16" s="679"/>
      <c r="AK16" s="118">
        <v>1244</v>
      </c>
      <c r="AL16" s="674">
        <f>+AL5-AL6-AL7+AL8-AL9-AL10+AL11+AL12-AL13-AL14-AL15</f>
        <v>51350</v>
      </c>
      <c r="AM16" s="675"/>
      <c r="AN16" s="675"/>
      <c r="AO16" s="675"/>
      <c r="AP16" s="676"/>
      <c r="AQ16" s="133">
        <v>1256</v>
      </c>
      <c r="AR16" s="674">
        <f>+AR5-AR6-AR7+AR8-AR9-AR10+AR11+AR12-AR13-AR14-AR15</f>
        <v>123240</v>
      </c>
      <c r="AS16" s="675"/>
      <c r="AT16" s="675"/>
      <c r="AU16" s="675"/>
      <c r="AV16" s="676"/>
      <c r="AW16" s="118">
        <v>1269</v>
      </c>
      <c r="AX16" s="677">
        <f>+AX5-AX6-AX7+AX8-AX9-AX10+AX11+AX12-AX13-AX14-AX15</f>
        <v>0</v>
      </c>
      <c r="AY16" s="678"/>
      <c r="AZ16" s="678"/>
      <c r="BA16" s="678"/>
      <c r="BB16" s="679"/>
      <c r="BC16" s="123" t="s">
        <v>108</v>
      </c>
    </row>
    <row r="17" spans="2:55" s="109" customFormat="1" ht="19.5" customHeight="1" thickBot="1" x14ac:dyDescent="0.3">
      <c r="B17" s="138" t="s">
        <v>170</v>
      </c>
      <c r="C17" s="139"/>
      <c r="D17" s="139"/>
      <c r="E17" s="139"/>
      <c r="F17" s="139"/>
      <c r="G17" s="140"/>
      <c r="H17" s="680"/>
      <c r="I17" s="681"/>
      <c r="J17" s="681"/>
      <c r="K17" s="681"/>
      <c r="L17" s="682"/>
      <c r="M17" s="141"/>
      <c r="N17" s="141"/>
      <c r="O17" s="142"/>
      <c r="P17" s="142"/>
      <c r="Q17" s="142"/>
      <c r="R17" s="142"/>
      <c r="S17" s="143">
        <v>1233</v>
      </c>
      <c r="T17" s="683"/>
      <c r="U17" s="684"/>
      <c r="V17" s="684"/>
      <c r="W17" s="684"/>
      <c r="X17" s="685"/>
      <c r="Y17" s="144"/>
      <c r="Z17" s="145"/>
      <c r="AA17" s="145"/>
      <c r="AB17" s="145"/>
      <c r="AC17" s="145"/>
      <c r="AD17" s="146"/>
      <c r="AE17" s="147">
        <v>1751</v>
      </c>
      <c r="AF17" s="148"/>
      <c r="AG17" s="148"/>
      <c r="AH17" s="148"/>
      <c r="AI17" s="148"/>
      <c r="AJ17" s="148"/>
      <c r="AK17" s="149">
        <v>1245</v>
      </c>
      <c r="AL17" s="686"/>
      <c r="AM17" s="687"/>
      <c r="AN17" s="687"/>
      <c r="AO17" s="687"/>
      <c r="AP17" s="687"/>
      <c r="AQ17" s="150">
        <v>1257</v>
      </c>
      <c r="AR17" s="688"/>
      <c r="AS17" s="689"/>
      <c r="AT17" s="689"/>
      <c r="AU17" s="689"/>
      <c r="AV17" s="690"/>
      <c r="AW17" s="151"/>
      <c r="AX17" s="691"/>
      <c r="AY17" s="692"/>
      <c r="AZ17" s="692"/>
      <c r="BA17" s="692"/>
      <c r="BB17" s="693"/>
      <c r="BC17" s="152" t="s">
        <v>108</v>
      </c>
    </row>
    <row r="18" spans="2:55" s="109" customFormat="1" x14ac:dyDescent="0.25">
      <c r="G18" s="153"/>
    </row>
    <row r="22" spans="2:55" x14ac:dyDescent="0.25">
      <c r="C22" s="235"/>
      <c r="J22" s="235"/>
    </row>
  </sheetData>
  <mergeCells count="113">
    <mergeCell ref="AW2:BB4"/>
    <mergeCell ref="S3:AJ3"/>
    <mergeCell ref="AK3:AP4"/>
    <mergeCell ref="AQ3:AV4"/>
    <mergeCell ref="S4:X4"/>
    <mergeCell ref="Y4:AD4"/>
    <mergeCell ref="B6:F6"/>
    <mergeCell ref="H6:L6"/>
    <mergeCell ref="T6:X6"/>
    <mergeCell ref="Z6:AD6"/>
    <mergeCell ref="AF6:AJ6"/>
    <mergeCell ref="AL6:AP6"/>
    <mergeCell ref="AR6:AV6"/>
    <mergeCell ref="AE4:AJ4"/>
    <mergeCell ref="B5:F5"/>
    <mergeCell ref="H5:L5"/>
    <mergeCell ref="N5:R5"/>
    <mergeCell ref="T5:X5"/>
    <mergeCell ref="Z5:AD5"/>
    <mergeCell ref="AF5:AJ5"/>
    <mergeCell ref="B2:F4"/>
    <mergeCell ref="G2:L4"/>
    <mergeCell ref="M2:R4"/>
    <mergeCell ref="S2:AV2"/>
    <mergeCell ref="AX6:BB6"/>
    <mergeCell ref="H7:L7"/>
    <mergeCell ref="T7:X7"/>
    <mergeCell ref="Z7:AD7"/>
    <mergeCell ref="AF7:AJ7"/>
    <mergeCell ref="AX7:BB7"/>
    <mergeCell ref="AL5:AP5"/>
    <mergeCell ref="AR5:AV5"/>
    <mergeCell ref="AX5:BB5"/>
    <mergeCell ref="AR8:AV8"/>
    <mergeCell ref="AX8:BB8"/>
    <mergeCell ref="H9:L9"/>
    <mergeCell ref="N9:R9"/>
    <mergeCell ref="T9:X9"/>
    <mergeCell ref="Z9:AD9"/>
    <mergeCell ref="AF9:AJ9"/>
    <mergeCell ref="AL9:AP9"/>
    <mergeCell ref="AR9:AV9"/>
    <mergeCell ref="AX9:BB9"/>
    <mergeCell ref="H8:L8"/>
    <mergeCell ref="N8:R8"/>
    <mergeCell ref="T8:X8"/>
    <mergeCell ref="Z8:AD8"/>
    <mergeCell ref="AF8:AJ8"/>
    <mergeCell ref="AL8:AP8"/>
    <mergeCell ref="AR10:AV10"/>
    <mergeCell ref="AX10:BB10"/>
    <mergeCell ref="H11:L11"/>
    <mergeCell ref="N11:R11"/>
    <mergeCell ref="T11:X11"/>
    <mergeCell ref="Z11:AD11"/>
    <mergeCell ref="AF11:AJ11"/>
    <mergeCell ref="AL11:AP11"/>
    <mergeCell ref="AR11:AV11"/>
    <mergeCell ref="AX11:BB11"/>
    <mergeCell ref="H10:L10"/>
    <mergeCell ref="N10:R10"/>
    <mergeCell ref="T10:X10"/>
    <mergeCell ref="Z10:AD10"/>
    <mergeCell ref="AF10:AJ10"/>
    <mergeCell ref="AL10:AP10"/>
    <mergeCell ref="AR15:AV15"/>
    <mergeCell ref="AX15:BB15"/>
    <mergeCell ref="H14:L14"/>
    <mergeCell ref="N14:R14"/>
    <mergeCell ref="T14:X14"/>
    <mergeCell ref="Z14:AD14"/>
    <mergeCell ref="AF14:AJ14"/>
    <mergeCell ref="AL14:AP14"/>
    <mergeCell ref="AR12:AV12"/>
    <mergeCell ref="AX12:BB12"/>
    <mergeCell ref="H13:L13"/>
    <mergeCell ref="N13:R13"/>
    <mergeCell ref="T13:X13"/>
    <mergeCell ref="Z13:AD13"/>
    <mergeCell ref="AF13:AJ13"/>
    <mergeCell ref="AL13:AP13"/>
    <mergeCell ref="AR13:AV13"/>
    <mergeCell ref="AX13:BB13"/>
    <mergeCell ref="H12:L12"/>
    <mergeCell ref="N12:R12"/>
    <mergeCell ref="T12:X12"/>
    <mergeCell ref="Z12:AD12"/>
    <mergeCell ref="AF12:AJ12"/>
    <mergeCell ref="AL12:AP12"/>
    <mergeCell ref="B7:F7"/>
    <mergeCell ref="B14:F14"/>
    <mergeCell ref="B15:F15"/>
    <mergeCell ref="AR16:AV16"/>
    <mergeCell ref="AX16:BB16"/>
    <mergeCell ref="H17:L17"/>
    <mergeCell ref="T17:X17"/>
    <mergeCell ref="AL17:AP17"/>
    <mergeCell ref="AR17:AV17"/>
    <mergeCell ref="AX17:BB17"/>
    <mergeCell ref="H16:L16"/>
    <mergeCell ref="N16:R16"/>
    <mergeCell ref="T16:X16"/>
    <mergeCell ref="Z16:AD16"/>
    <mergeCell ref="AF16:AJ16"/>
    <mergeCell ref="AL16:AP16"/>
    <mergeCell ref="AR14:AV14"/>
    <mergeCell ref="AX14:BB14"/>
    <mergeCell ref="H15:L15"/>
    <mergeCell ref="N15:R15"/>
    <mergeCell ref="T15:X15"/>
    <mergeCell ref="Z15:AD15"/>
    <mergeCell ref="AF15:AJ15"/>
    <mergeCell ref="AL15:AP15"/>
  </mergeCells>
  <pageMargins left="0.51181102362204722" right="0.27559055118110237" top="0.74803149606299213" bottom="0.74803149606299213" header="0.31496062992125984" footer="0.31496062992125984"/>
  <pageSetup paperSize="5" scale="9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9"/>
  <dimension ref="B1:BE18"/>
  <sheetViews>
    <sheetView showGridLines="0" zoomScale="93" zoomScaleNormal="93" workbookViewId="0">
      <pane xSplit="7" ySplit="4" topLeftCell="H11" activePane="bottomRight" state="frozen"/>
      <selection pane="topRight" activeCell="H1" sqref="H1"/>
      <selection pane="bottomLeft" activeCell="A5" sqref="A5"/>
      <selection pane="bottomRight" activeCell="B2" sqref="B2:G4"/>
    </sheetView>
  </sheetViews>
  <sheetFormatPr baseColWidth="10" defaultColWidth="11.42578125" defaultRowHeight="15" x14ac:dyDescent="0.25"/>
  <cols>
    <col min="1" max="1" width="0.7109375" customWidth="1"/>
    <col min="2" max="7" width="8.85546875" customWidth="1"/>
    <col min="8" max="8" width="5.42578125" customWidth="1"/>
    <col min="9" max="9" width="5.5703125" customWidth="1"/>
    <col min="10" max="14" width="4.7109375" customWidth="1"/>
    <col min="15" max="15" width="5.5703125" customWidth="1"/>
    <col min="16" max="20" width="4.7109375" customWidth="1"/>
    <col min="21" max="21" width="5.5703125" customWidth="1"/>
    <col min="22" max="26" width="4.7109375" customWidth="1"/>
    <col min="27" max="27" width="5.5703125" customWidth="1"/>
    <col min="28" max="32" width="4.7109375" customWidth="1"/>
    <col min="33" max="33" width="5.42578125" customWidth="1"/>
    <col min="34" max="38" width="4.7109375" customWidth="1"/>
    <col min="39" max="39" width="5.42578125" customWidth="1"/>
    <col min="40" max="44" width="4.7109375" customWidth="1"/>
    <col min="45" max="45" width="5.42578125" customWidth="1"/>
    <col min="46" max="50" width="4.7109375" customWidth="1"/>
    <col min="51" max="51" width="5.42578125" customWidth="1"/>
    <col min="52" max="56" width="4.7109375" customWidth="1"/>
    <col min="57" max="57" width="5.42578125" customWidth="1"/>
  </cols>
  <sheetData>
    <row r="1" spans="2:57" ht="15.75" thickBot="1" x14ac:dyDescent="0.3"/>
    <row r="2" spans="2:57" ht="15.75" thickBot="1" x14ac:dyDescent="0.3">
      <c r="B2" s="749" t="s">
        <v>1297</v>
      </c>
      <c r="C2" s="750"/>
      <c r="D2" s="750"/>
      <c r="E2" s="750"/>
      <c r="F2" s="750"/>
      <c r="G2" s="751"/>
      <c r="H2" s="207"/>
      <c r="I2" s="729" t="s">
        <v>326</v>
      </c>
      <c r="J2" s="729"/>
      <c r="K2" s="729"/>
      <c r="L2" s="729"/>
      <c r="M2" s="729"/>
      <c r="N2" s="729"/>
      <c r="O2" s="729"/>
      <c r="P2" s="729"/>
      <c r="Q2" s="729"/>
      <c r="R2" s="729"/>
      <c r="S2" s="729"/>
      <c r="T2" s="729"/>
      <c r="U2" s="729"/>
      <c r="V2" s="729"/>
      <c r="W2" s="729"/>
      <c r="X2" s="729"/>
      <c r="Y2" s="729"/>
      <c r="Z2" s="729"/>
      <c r="AA2" s="729"/>
      <c r="AB2" s="729"/>
      <c r="AC2" s="729"/>
      <c r="AD2" s="729"/>
      <c r="AE2" s="729"/>
      <c r="AF2" s="729"/>
      <c r="AG2" s="729"/>
      <c r="AH2" s="729"/>
      <c r="AI2" s="729"/>
      <c r="AJ2" s="729"/>
      <c r="AK2" s="729"/>
      <c r="AL2" s="730"/>
      <c r="AM2" s="728" t="s">
        <v>327</v>
      </c>
      <c r="AN2" s="729"/>
      <c r="AO2" s="729"/>
      <c r="AP2" s="729"/>
      <c r="AQ2" s="729"/>
      <c r="AR2" s="729"/>
      <c r="AS2" s="729"/>
      <c r="AT2" s="729"/>
      <c r="AU2" s="729"/>
      <c r="AV2" s="729"/>
      <c r="AW2" s="729"/>
      <c r="AX2" s="729"/>
      <c r="AY2" s="729"/>
      <c r="AZ2" s="729"/>
      <c r="BA2" s="729"/>
      <c r="BB2" s="729"/>
      <c r="BC2" s="729"/>
      <c r="BD2" s="730"/>
      <c r="BE2" s="207"/>
    </row>
    <row r="3" spans="2:57" ht="15.75" thickBot="1" x14ac:dyDescent="0.3">
      <c r="B3" s="752"/>
      <c r="C3" s="753"/>
      <c r="D3" s="753"/>
      <c r="E3" s="753"/>
      <c r="F3" s="753"/>
      <c r="G3" s="754"/>
      <c r="H3" s="208"/>
      <c r="I3" s="720" t="s">
        <v>328</v>
      </c>
      <c r="J3" s="720"/>
      <c r="K3" s="720"/>
      <c r="L3" s="720"/>
      <c r="M3" s="720"/>
      <c r="N3" s="720"/>
      <c r="O3" s="720"/>
      <c r="P3" s="720"/>
      <c r="Q3" s="720"/>
      <c r="R3" s="720"/>
      <c r="S3" s="720"/>
      <c r="T3" s="721"/>
      <c r="U3" s="723" t="s">
        <v>329</v>
      </c>
      <c r="V3" s="723"/>
      <c r="W3" s="723"/>
      <c r="X3" s="723"/>
      <c r="Y3" s="723"/>
      <c r="Z3" s="723"/>
      <c r="AA3" s="723"/>
      <c r="AB3" s="723"/>
      <c r="AC3" s="723"/>
      <c r="AD3" s="723"/>
      <c r="AE3" s="723"/>
      <c r="AF3" s="723"/>
      <c r="AG3" s="719" t="s">
        <v>330</v>
      </c>
      <c r="AH3" s="720"/>
      <c r="AI3" s="720"/>
      <c r="AJ3" s="720"/>
      <c r="AK3" s="720"/>
      <c r="AL3" s="721"/>
      <c r="AM3" s="806" t="s">
        <v>331</v>
      </c>
      <c r="AN3" s="720"/>
      <c r="AO3" s="720"/>
      <c r="AP3" s="720"/>
      <c r="AQ3" s="720"/>
      <c r="AR3" s="807"/>
      <c r="AS3" s="719" t="s">
        <v>332</v>
      </c>
      <c r="AT3" s="720"/>
      <c r="AU3" s="720"/>
      <c r="AV3" s="720"/>
      <c r="AW3" s="720"/>
      <c r="AX3" s="721"/>
      <c r="AY3" s="719" t="s">
        <v>330</v>
      </c>
      <c r="AZ3" s="720"/>
      <c r="BA3" s="720"/>
      <c r="BB3" s="720"/>
      <c r="BC3" s="720"/>
      <c r="BD3" s="721"/>
      <c r="BE3" s="208"/>
    </row>
    <row r="4" spans="2:57" ht="15.75" thickBot="1" x14ac:dyDescent="0.3">
      <c r="B4" s="755"/>
      <c r="C4" s="756"/>
      <c r="D4" s="756"/>
      <c r="E4" s="756"/>
      <c r="F4" s="756"/>
      <c r="G4" s="757"/>
      <c r="H4" s="209"/>
      <c r="I4" s="729" t="s">
        <v>331</v>
      </c>
      <c r="J4" s="729"/>
      <c r="K4" s="729"/>
      <c r="L4" s="729"/>
      <c r="M4" s="729"/>
      <c r="N4" s="729"/>
      <c r="O4" s="799" t="s">
        <v>332</v>
      </c>
      <c r="P4" s="729"/>
      <c r="Q4" s="729"/>
      <c r="R4" s="729"/>
      <c r="S4" s="729"/>
      <c r="T4" s="730"/>
      <c r="U4" s="728" t="s">
        <v>331</v>
      </c>
      <c r="V4" s="729"/>
      <c r="W4" s="729"/>
      <c r="X4" s="729"/>
      <c r="Y4" s="729"/>
      <c r="Z4" s="729"/>
      <c r="AA4" s="799" t="s">
        <v>332</v>
      </c>
      <c r="AB4" s="729"/>
      <c r="AC4" s="729"/>
      <c r="AD4" s="729"/>
      <c r="AE4" s="729"/>
      <c r="AF4" s="730"/>
      <c r="AG4" s="726"/>
      <c r="AH4" s="726"/>
      <c r="AI4" s="726"/>
      <c r="AJ4" s="726"/>
      <c r="AK4" s="726"/>
      <c r="AL4" s="727"/>
      <c r="AM4" s="808"/>
      <c r="AN4" s="726"/>
      <c r="AO4" s="726"/>
      <c r="AP4" s="726"/>
      <c r="AQ4" s="726"/>
      <c r="AR4" s="809"/>
      <c r="AS4" s="725"/>
      <c r="AT4" s="726"/>
      <c r="AU4" s="726"/>
      <c r="AV4" s="726"/>
      <c r="AW4" s="726"/>
      <c r="AX4" s="727"/>
      <c r="AY4" s="725"/>
      <c r="AZ4" s="726"/>
      <c r="BA4" s="726"/>
      <c r="BB4" s="726"/>
      <c r="BC4" s="726"/>
      <c r="BD4" s="727"/>
      <c r="BE4" s="209"/>
    </row>
    <row r="5" spans="2:57" ht="19.5" customHeight="1" x14ac:dyDescent="0.25">
      <c r="B5" s="645" t="s">
        <v>1303</v>
      </c>
      <c r="C5" s="646"/>
      <c r="D5" s="646"/>
      <c r="E5" s="646"/>
      <c r="F5" s="646"/>
      <c r="G5" s="646"/>
      <c r="H5" s="211" t="s">
        <v>90</v>
      </c>
      <c r="I5" s="210">
        <v>1270</v>
      </c>
      <c r="J5" s="800"/>
      <c r="K5" s="801"/>
      <c r="L5" s="801"/>
      <c r="M5" s="801"/>
      <c r="N5" s="802"/>
      <c r="O5" s="210">
        <v>1279</v>
      </c>
      <c r="P5" s="803">
        <f>+RTRE!N12</f>
        <v>36951</v>
      </c>
      <c r="Q5" s="804"/>
      <c r="R5" s="804"/>
      <c r="S5" s="804"/>
      <c r="T5" s="805"/>
      <c r="U5" s="210">
        <v>1288</v>
      </c>
      <c r="V5" s="793"/>
      <c r="W5" s="794"/>
      <c r="X5" s="794"/>
      <c r="Y5" s="794"/>
      <c r="Z5" s="795"/>
      <c r="AA5" s="210">
        <v>1301</v>
      </c>
      <c r="AB5" s="796">
        <f>+RTRE!O12</f>
        <v>143780</v>
      </c>
      <c r="AC5" s="797"/>
      <c r="AD5" s="797"/>
      <c r="AE5" s="797"/>
      <c r="AF5" s="798"/>
      <c r="AG5" s="210">
        <v>1313</v>
      </c>
      <c r="AH5" s="793"/>
      <c r="AI5" s="794"/>
      <c r="AJ5" s="794"/>
      <c r="AK5" s="794"/>
      <c r="AL5" s="795"/>
      <c r="AM5" s="210">
        <v>1324</v>
      </c>
      <c r="AN5" s="793"/>
      <c r="AO5" s="794"/>
      <c r="AP5" s="794"/>
      <c r="AQ5" s="794"/>
      <c r="AR5" s="795"/>
      <c r="AS5" s="210">
        <v>1335</v>
      </c>
      <c r="AT5" s="796">
        <f>+RTRE!P12</f>
        <v>41080</v>
      </c>
      <c r="AU5" s="797"/>
      <c r="AV5" s="797"/>
      <c r="AW5" s="797"/>
      <c r="AX5" s="798"/>
      <c r="AY5" s="210">
        <v>1346</v>
      </c>
      <c r="AZ5" s="793"/>
      <c r="BA5" s="794"/>
      <c r="BB5" s="794"/>
      <c r="BC5" s="794"/>
      <c r="BD5" s="795"/>
      <c r="BE5" s="211" t="s">
        <v>90</v>
      </c>
    </row>
    <row r="6" spans="2:57" ht="19.5" customHeight="1" x14ac:dyDescent="0.25">
      <c r="B6" s="638" t="s">
        <v>1304</v>
      </c>
      <c r="C6" s="540"/>
      <c r="D6" s="540"/>
      <c r="E6" s="540"/>
      <c r="F6" s="540"/>
      <c r="G6" s="540"/>
      <c r="H6" s="217" t="s">
        <v>95</v>
      </c>
      <c r="I6" s="212"/>
      <c r="J6" s="213"/>
      <c r="K6" s="214"/>
      <c r="L6" s="214"/>
      <c r="M6" s="214"/>
      <c r="N6" s="215"/>
      <c r="O6" s="212"/>
      <c r="P6" s="213"/>
      <c r="Q6" s="214"/>
      <c r="R6" s="214"/>
      <c r="S6" s="214"/>
      <c r="T6" s="215"/>
      <c r="U6" s="216">
        <v>1289</v>
      </c>
      <c r="V6" s="783"/>
      <c r="W6" s="784"/>
      <c r="X6" s="784"/>
      <c r="Y6" s="784"/>
      <c r="Z6" s="785"/>
      <c r="AA6" s="216">
        <v>1302</v>
      </c>
      <c r="AB6" s="783"/>
      <c r="AC6" s="784"/>
      <c r="AD6" s="784"/>
      <c r="AE6" s="784"/>
      <c r="AF6" s="785"/>
      <c r="AG6" s="212"/>
      <c r="AH6" s="213"/>
      <c r="AI6" s="214"/>
      <c r="AJ6" s="214"/>
      <c r="AK6" s="214"/>
      <c r="AL6" s="215"/>
      <c r="AM6" s="212"/>
      <c r="AN6" s="213"/>
      <c r="AO6" s="214"/>
      <c r="AP6" s="214"/>
      <c r="AQ6" s="214"/>
      <c r="AR6" s="215"/>
      <c r="AS6" s="212"/>
      <c r="AT6" s="213"/>
      <c r="AU6" s="214"/>
      <c r="AV6" s="214"/>
      <c r="AW6" s="214"/>
      <c r="AX6" s="215"/>
      <c r="AY6" s="212"/>
      <c r="AZ6" s="213"/>
      <c r="BA6" s="214"/>
      <c r="BB6" s="214"/>
      <c r="BC6" s="214"/>
      <c r="BD6" s="215"/>
      <c r="BE6" s="217" t="s">
        <v>95</v>
      </c>
    </row>
    <row r="7" spans="2:57" ht="19.5" customHeight="1" x14ac:dyDescent="0.25">
      <c r="B7" s="638" t="s">
        <v>1293</v>
      </c>
      <c r="C7" s="540"/>
      <c r="D7" s="540"/>
      <c r="E7" s="540"/>
      <c r="F7" s="540"/>
      <c r="G7" s="540"/>
      <c r="H7" s="217" t="s">
        <v>95</v>
      </c>
      <c r="I7" s="212"/>
      <c r="J7" s="213"/>
      <c r="K7" s="214"/>
      <c r="L7" s="214"/>
      <c r="M7" s="214"/>
      <c r="N7" s="215"/>
      <c r="O7" s="212"/>
      <c r="P7" s="213"/>
      <c r="Q7" s="214"/>
      <c r="R7" s="214"/>
      <c r="S7" s="214"/>
      <c r="T7" s="215"/>
      <c r="U7" s="212"/>
      <c r="V7" s="213"/>
      <c r="W7" s="214"/>
      <c r="X7" s="214"/>
      <c r="Y7" s="214"/>
      <c r="Z7" s="215"/>
      <c r="AA7" s="212"/>
      <c r="AB7" s="214"/>
      <c r="AC7" s="214"/>
      <c r="AD7" s="214"/>
      <c r="AE7" s="214"/>
      <c r="AF7" s="215"/>
      <c r="AG7" s="212"/>
      <c r="AH7" s="213"/>
      <c r="AI7" s="214"/>
      <c r="AJ7" s="214"/>
      <c r="AK7" s="214"/>
      <c r="AL7" s="215"/>
      <c r="AM7" s="216">
        <v>1325</v>
      </c>
      <c r="AN7" s="783"/>
      <c r="AO7" s="784"/>
      <c r="AP7" s="784"/>
      <c r="AQ7" s="784"/>
      <c r="AR7" s="785"/>
      <c r="AS7" s="216">
        <v>1336</v>
      </c>
      <c r="AT7" s="783"/>
      <c r="AU7" s="784"/>
      <c r="AV7" s="784"/>
      <c r="AW7" s="784"/>
      <c r="AX7" s="785"/>
      <c r="AY7" s="212"/>
      <c r="AZ7" s="213"/>
      <c r="BA7" s="214"/>
      <c r="BB7" s="214"/>
      <c r="BC7" s="214"/>
      <c r="BD7" s="215"/>
      <c r="BE7" s="217" t="s">
        <v>95</v>
      </c>
    </row>
    <row r="8" spans="2:57" ht="19.5" customHeight="1" x14ac:dyDescent="0.25">
      <c r="B8" s="638" t="s">
        <v>154</v>
      </c>
      <c r="C8" s="540"/>
      <c r="D8" s="540"/>
      <c r="E8" s="540"/>
      <c r="F8" s="540"/>
      <c r="G8" s="540"/>
      <c r="H8" s="217" t="s">
        <v>90</v>
      </c>
      <c r="I8" s="216">
        <v>1271</v>
      </c>
      <c r="J8" s="777"/>
      <c r="K8" s="778"/>
      <c r="L8" s="778"/>
      <c r="M8" s="778"/>
      <c r="N8" s="779"/>
      <c r="O8" s="216">
        <v>1280</v>
      </c>
      <c r="P8" s="789"/>
      <c r="Q8" s="790"/>
      <c r="R8" s="790"/>
      <c r="S8" s="790"/>
      <c r="T8" s="791"/>
      <c r="U8" s="216">
        <v>1290</v>
      </c>
      <c r="V8" s="777"/>
      <c r="W8" s="778"/>
      <c r="X8" s="778"/>
      <c r="Y8" s="778"/>
      <c r="Z8" s="779"/>
      <c r="AA8" s="216">
        <v>1303</v>
      </c>
      <c r="AB8" s="777"/>
      <c r="AC8" s="778"/>
      <c r="AD8" s="778"/>
      <c r="AE8" s="778"/>
      <c r="AF8" s="779"/>
      <c r="AG8" s="216">
        <v>1314</v>
      </c>
      <c r="AH8" s="783"/>
      <c r="AI8" s="784"/>
      <c r="AJ8" s="784"/>
      <c r="AK8" s="784"/>
      <c r="AL8" s="785"/>
      <c r="AM8" s="216">
        <v>1326</v>
      </c>
      <c r="AN8" s="777"/>
      <c r="AO8" s="778"/>
      <c r="AP8" s="778"/>
      <c r="AQ8" s="778"/>
      <c r="AR8" s="779"/>
      <c r="AS8" s="216">
        <v>1337</v>
      </c>
      <c r="AT8" s="777"/>
      <c r="AU8" s="778"/>
      <c r="AV8" s="778"/>
      <c r="AW8" s="778"/>
      <c r="AX8" s="779"/>
      <c r="AY8" s="216">
        <v>1347</v>
      </c>
      <c r="AZ8" s="777"/>
      <c r="BA8" s="778"/>
      <c r="BB8" s="778"/>
      <c r="BC8" s="778"/>
      <c r="BD8" s="779"/>
      <c r="BE8" s="217" t="s">
        <v>90</v>
      </c>
    </row>
    <row r="9" spans="2:57" ht="19.5" customHeight="1" x14ac:dyDescent="0.25">
      <c r="B9" s="638" t="s">
        <v>155</v>
      </c>
      <c r="C9" s="540"/>
      <c r="D9" s="540"/>
      <c r="E9" s="540"/>
      <c r="F9" s="540"/>
      <c r="G9" s="540"/>
      <c r="H9" s="217" t="s">
        <v>95</v>
      </c>
      <c r="I9" s="216">
        <v>1272</v>
      </c>
      <c r="J9" s="777"/>
      <c r="K9" s="778"/>
      <c r="L9" s="778"/>
      <c r="M9" s="778"/>
      <c r="N9" s="779"/>
      <c r="O9" s="216">
        <v>1281</v>
      </c>
      <c r="P9" s="789"/>
      <c r="Q9" s="790"/>
      <c r="R9" s="790"/>
      <c r="S9" s="790"/>
      <c r="T9" s="791"/>
      <c r="U9" s="216">
        <v>1291</v>
      </c>
      <c r="V9" s="777"/>
      <c r="W9" s="778"/>
      <c r="X9" s="778"/>
      <c r="Y9" s="778"/>
      <c r="Z9" s="779"/>
      <c r="AA9" s="216">
        <v>1304</v>
      </c>
      <c r="AB9" s="777"/>
      <c r="AC9" s="778"/>
      <c r="AD9" s="778"/>
      <c r="AE9" s="778"/>
      <c r="AF9" s="779"/>
      <c r="AG9" s="216">
        <v>1315</v>
      </c>
      <c r="AH9" s="783"/>
      <c r="AI9" s="784"/>
      <c r="AJ9" s="784"/>
      <c r="AK9" s="784"/>
      <c r="AL9" s="785"/>
      <c r="AM9" s="216">
        <v>1327</v>
      </c>
      <c r="AN9" s="777"/>
      <c r="AO9" s="778"/>
      <c r="AP9" s="778"/>
      <c r="AQ9" s="778"/>
      <c r="AR9" s="779"/>
      <c r="AS9" s="216">
        <v>1338</v>
      </c>
      <c r="AT9" s="777"/>
      <c r="AU9" s="778"/>
      <c r="AV9" s="778"/>
      <c r="AW9" s="778"/>
      <c r="AX9" s="779"/>
      <c r="AY9" s="216">
        <v>1348</v>
      </c>
      <c r="AZ9" s="777"/>
      <c r="BA9" s="778"/>
      <c r="BB9" s="778"/>
      <c r="BC9" s="778"/>
      <c r="BD9" s="779"/>
      <c r="BE9" s="217" t="s">
        <v>95</v>
      </c>
    </row>
    <row r="10" spans="2:57" ht="19.5" customHeight="1" x14ac:dyDescent="0.25">
      <c r="B10" s="638" t="s">
        <v>1299</v>
      </c>
      <c r="C10" s="540"/>
      <c r="D10" s="540"/>
      <c r="E10" s="540"/>
      <c r="F10" s="540"/>
      <c r="G10" s="540"/>
      <c r="H10" s="217" t="s">
        <v>90</v>
      </c>
      <c r="I10" s="212"/>
      <c r="J10" s="213"/>
      <c r="K10" s="214"/>
      <c r="L10" s="214"/>
      <c r="M10" s="214"/>
      <c r="N10" s="215"/>
      <c r="O10" s="212"/>
      <c r="P10" s="213"/>
      <c r="Q10" s="214"/>
      <c r="R10" s="214"/>
      <c r="S10" s="214"/>
      <c r="T10" s="215"/>
      <c r="U10" s="216">
        <v>1292</v>
      </c>
      <c r="V10" s="777"/>
      <c r="W10" s="778"/>
      <c r="X10" s="778"/>
      <c r="Y10" s="778"/>
      <c r="Z10" s="779"/>
      <c r="AA10" s="216">
        <v>1305</v>
      </c>
      <c r="AB10" s="774">
        <f>+RTRE!O16</f>
        <v>17280000</v>
      </c>
      <c r="AC10" s="775"/>
      <c r="AD10" s="775"/>
      <c r="AE10" s="775"/>
      <c r="AF10" s="776"/>
      <c r="AG10" s="216">
        <v>1316</v>
      </c>
      <c r="AH10" s="783"/>
      <c r="AI10" s="784"/>
      <c r="AJ10" s="784"/>
      <c r="AK10" s="784"/>
      <c r="AL10" s="785"/>
      <c r="AM10" s="212"/>
      <c r="AN10" s="213"/>
      <c r="AO10" s="214"/>
      <c r="AP10" s="214"/>
      <c r="AQ10" s="214"/>
      <c r="AR10" s="215"/>
      <c r="AS10" s="212"/>
      <c r="AT10" s="213"/>
      <c r="AU10" s="214"/>
      <c r="AV10" s="214"/>
      <c r="AW10" s="214"/>
      <c r="AX10" s="215"/>
      <c r="AY10" s="212"/>
      <c r="AZ10" s="213"/>
      <c r="BA10" s="214"/>
      <c r="BB10" s="214"/>
      <c r="BC10" s="214"/>
      <c r="BD10" s="215"/>
      <c r="BE10" s="217" t="s">
        <v>90</v>
      </c>
    </row>
    <row r="11" spans="2:57" ht="19.5" customHeight="1" x14ac:dyDescent="0.25">
      <c r="B11" s="638" t="s">
        <v>1300</v>
      </c>
      <c r="C11" s="540"/>
      <c r="D11" s="540"/>
      <c r="E11" s="540"/>
      <c r="F11" s="540"/>
      <c r="G11" s="540"/>
      <c r="H11" s="217" t="s">
        <v>90</v>
      </c>
      <c r="I11" s="216">
        <v>1273</v>
      </c>
      <c r="J11" s="777"/>
      <c r="K11" s="778"/>
      <c r="L11" s="778"/>
      <c r="M11" s="778"/>
      <c r="N11" s="779"/>
      <c r="O11" s="216">
        <v>1282</v>
      </c>
      <c r="P11" s="789"/>
      <c r="Q11" s="790"/>
      <c r="R11" s="790"/>
      <c r="S11" s="790"/>
      <c r="T11" s="791"/>
      <c r="U11" s="216">
        <v>1293</v>
      </c>
      <c r="V11" s="777"/>
      <c r="W11" s="778"/>
      <c r="X11" s="778"/>
      <c r="Y11" s="778"/>
      <c r="Z11" s="779"/>
      <c r="AA11" s="216">
        <v>1306</v>
      </c>
      <c r="AB11" s="774">
        <f>+RTRE!O17</f>
        <v>111111</v>
      </c>
      <c r="AC11" s="775"/>
      <c r="AD11" s="775"/>
      <c r="AE11" s="775"/>
      <c r="AF11" s="776"/>
      <c r="AG11" s="216">
        <v>1317</v>
      </c>
      <c r="AH11" s="783"/>
      <c r="AI11" s="784"/>
      <c r="AJ11" s="784"/>
      <c r="AK11" s="784"/>
      <c r="AL11" s="785"/>
      <c r="AM11" s="216">
        <v>1328</v>
      </c>
      <c r="AN11" s="777"/>
      <c r="AO11" s="778"/>
      <c r="AP11" s="778"/>
      <c r="AQ11" s="778"/>
      <c r="AR11" s="779"/>
      <c r="AS11" s="216">
        <v>1339</v>
      </c>
      <c r="AT11" s="777"/>
      <c r="AU11" s="778"/>
      <c r="AV11" s="778"/>
      <c r="AW11" s="778"/>
      <c r="AX11" s="792"/>
      <c r="AY11" s="216">
        <v>1349</v>
      </c>
      <c r="AZ11" s="777"/>
      <c r="BA11" s="778"/>
      <c r="BB11" s="778"/>
      <c r="BC11" s="778"/>
      <c r="BD11" s="779"/>
      <c r="BE11" s="217" t="s">
        <v>90</v>
      </c>
    </row>
    <row r="12" spans="2:57" ht="19.5" customHeight="1" x14ac:dyDescent="0.25">
      <c r="B12" s="638" t="s">
        <v>167</v>
      </c>
      <c r="C12" s="540"/>
      <c r="D12" s="540"/>
      <c r="E12" s="540"/>
      <c r="F12" s="540"/>
      <c r="G12" s="540"/>
      <c r="H12" s="217" t="s">
        <v>90</v>
      </c>
      <c r="I12" s="216">
        <v>1274</v>
      </c>
      <c r="J12" s="777"/>
      <c r="K12" s="778"/>
      <c r="L12" s="778"/>
      <c r="M12" s="778"/>
      <c r="N12" s="779"/>
      <c r="O12" s="216">
        <v>1283</v>
      </c>
      <c r="P12" s="789"/>
      <c r="Q12" s="790"/>
      <c r="R12" s="790"/>
      <c r="S12" s="790"/>
      <c r="T12" s="791"/>
      <c r="U12" s="216">
        <v>1294</v>
      </c>
      <c r="V12" s="777"/>
      <c r="W12" s="778"/>
      <c r="X12" s="778"/>
      <c r="Y12" s="778"/>
      <c r="Z12" s="779"/>
      <c r="AA12" s="216">
        <v>1307</v>
      </c>
      <c r="AB12" s="777"/>
      <c r="AC12" s="778"/>
      <c r="AD12" s="778"/>
      <c r="AE12" s="778"/>
      <c r="AF12" s="779"/>
      <c r="AG12" s="216">
        <v>1318</v>
      </c>
      <c r="AH12" s="783"/>
      <c r="AI12" s="784"/>
      <c r="AJ12" s="784"/>
      <c r="AK12" s="784"/>
      <c r="AL12" s="785"/>
      <c r="AM12" s="216">
        <v>1329</v>
      </c>
      <c r="AN12" s="777"/>
      <c r="AO12" s="778"/>
      <c r="AP12" s="778"/>
      <c r="AQ12" s="778"/>
      <c r="AR12" s="779"/>
      <c r="AS12" s="216">
        <v>1340</v>
      </c>
      <c r="AT12" s="777"/>
      <c r="AU12" s="778"/>
      <c r="AV12" s="778"/>
      <c r="AW12" s="778"/>
      <c r="AX12" s="779"/>
      <c r="AY12" s="216">
        <v>1350</v>
      </c>
      <c r="AZ12" s="777"/>
      <c r="BA12" s="778"/>
      <c r="BB12" s="778"/>
      <c r="BC12" s="778"/>
      <c r="BD12" s="779"/>
      <c r="BE12" s="217" t="s">
        <v>90</v>
      </c>
    </row>
    <row r="13" spans="2:57" ht="19.5" customHeight="1" x14ac:dyDescent="0.25">
      <c r="B13" s="638" t="s">
        <v>168</v>
      </c>
      <c r="C13" s="540"/>
      <c r="D13" s="540"/>
      <c r="E13" s="540"/>
      <c r="F13" s="540"/>
      <c r="G13" s="540"/>
      <c r="H13" s="217" t="s">
        <v>95</v>
      </c>
      <c r="I13" s="216">
        <v>1275</v>
      </c>
      <c r="J13" s="777"/>
      <c r="K13" s="778"/>
      <c r="L13" s="778"/>
      <c r="M13" s="778"/>
      <c r="N13" s="779"/>
      <c r="O13" s="216">
        <v>1284</v>
      </c>
      <c r="P13" s="789"/>
      <c r="Q13" s="790"/>
      <c r="R13" s="790"/>
      <c r="S13" s="790"/>
      <c r="T13" s="791"/>
      <c r="U13" s="216">
        <v>1295</v>
      </c>
      <c r="V13" s="777"/>
      <c r="W13" s="778"/>
      <c r="X13" s="778"/>
      <c r="Y13" s="778"/>
      <c r="Z13" s="779"/>
      <c r="AA13" s="216">
        <v>1308</v>
      </c>
      <c r="AB13" s="777"/>
      <c r="AC13" s="778"/>
      <c r="AD13" s="778"/>
      <c r="AE13" s="778"/>
      <c r="AF13" s="779"/>
      <c r="AG13" s="216">
        <v>1319</v>
      </c>
      <c r="AH13" s="783"/>
      <c r="AI13" s="784"/>
      <c r="AJ13" s="784"/>
      <c r="AK13" s="784"/>
      <c r="AL13" s="785"/>
      <c r="AM13" s="216">
        <v>1330</v>
      </c>
      <c r="AN13" s="777"/>
      <c r="AO13" s="778"/>
      <c r="AP13" s="778"/>
      <c r="AQ13" s="778"/>
      <c r="AR13" s="779"/>
      <c r="AS13" s="216">
        <v>1341</v>
      </c>
      <c r="AT13" s="777"/>
      <c r="AU13" s="778"/>
      <c r="AV13" s="778"/>
      <c r="AW13" s="778"/>
      <c r="AX13" s="779"/>
      <c r="AY13" s="216">
        <v>1351</v>
      </c>
      <c r="AZ13" s="777"/>
      <c r="BA13" s="778"/>
      <c r="BB13" s="778"/>
      <c r="BC13" s="778"/>
      <c r="BD13" s="779"/>
      <c r="BE13" s="217" t="s">
        <v>95</v>
      </c>
    </row>
    <row r="14" spans="2:57" ht="19.5" customHeight="1" x14ac:dyDescent="0.25">
      <c r="B14" s="638" t="s">
        <v>1301</v>
      </c>
      <c r="C14" s="540"/>
      <c r="D14" s="540"/>
      <c r="E14" s="540"/>
      <c r="F14" s="540"/>
      <c r="G14" s="540"/>
      <c r="H14" s="217" t="s">
        <v>95</v>
      </c>
      <c r="I14" s="216">
        <v>1276</v>
      </c>
      <c r="J14" s="777"/>
      <c r="K14" s="778"/>
      <c r="L14" s="778"/>
      <c r="M14" s="778"/>
      <c r="N14" s="779"/>
      <c r="O14" s="216">
        <v>1285</v>
      </c>
      <c r="P14" s="786">
        <f>-RTRE!N22</f>
        <v>36951</v>
      </c>
      <c r="Q14" s="787"/>
      <c r="R14" s="787"/>
      <c r="S14" s="787"/>
      <c r="T14" s="788"/>
      <c r="U14" s="216">
        <v>1296</v>
      </c>
      <c r="V14" s="777"/>
      <c r="W14" s="778"/>
      <c r="X14" s="778"/>
      <c r="Y14" s="778"/>
      <c r="Z14" s="779"/>
      <c r="AA14" s="216">
        <v>1309</v>
      </c>
      <c r="AB14" s="786">
        <f>+RTRE!O19</f>
        <v>17534891</v>
      </c>
      <c r="AC14" s="787"/>
      <c r="AD14" s="787"/>
      <c r="AE14" s="787"/>
      <c r="AF14" s="788"/>
      <c r="AG14" s="216">
        <v>1320</v>
      </c>
      <c r="AH14" s="783"/>
      <c r="AI14" s="784"/>
      <c r="AJ14" s="784"/>
      <c r="AK14" s="784"/>
      <c r="AL14" s="785"/>
      <c r="AM14" s="216">
        <v>1331</v>
      </c>
      <c r="AN14" s="777"/>
      <c r="AO14" s="778"/>
      <c r="AP14" s="778"/>
      <c r="AQ14" s="778"/>
      <c r="AR14" s="779"/>
      <c r="AS14" s="216">
        <v>1342</v>
      </c>
      <c r="AT14" s="786">
        <f>-RTRE!P27</f>
        <v>41080</v>
      </c>
      <c r="AU14" s="787"/>
      <c r="AV14" s="787"/>
      <c r="AW14" s="787"/>
      <c r="AX14" s="788"/>
      <c r="AY14" s="216">
        <v>1352</v>
      </c>
      <c r="AZ14" s="777"/>
      <c r="BA14" s="778"/>
      <c r="BB14" s="778"/>
      <c r="BC14" s="778"/>
      <c r="BD14" s="779"/>
      <c r="BE14" s="217" t="s">
        <v>95</v>
      </c>
    </row>
    <row r="15" spans="2:57" ht="19.5" customHeight="1" x14ac:dyDescent="0.25">
      <c r="B15" s="638" t="s">
        <v>1302</v>
      </c>
      <c r="C15" s="540"/>
      <c r="D15" s="540"/>
      <c r="E15" s="540"/>
      <c r="F15" s="540"/>
      <c r="G15" s="540"/>
      <c r="H15" s="217" t="s">
        <v>95</v>
      </c>
      <c r="I15" s="216">
        <v>1277</v>
      </c>
      <c r="J15" s="777"/>
      <c r="K15" s="778"/>
      <c r="L15" s="778"/>
      <c r="M15" s="778"/>
      <c r="N15" s="779"/>
      <c r="O15" s="216">
        <v>1286</v>
      </c>
      <c r="P15" s="780"/>
      <c r="Q15" s="781"/>
      <c r="R15" s="781"/>
      <c r="S15" s="781"/>
      <c r="T15" s="782"/>
      <c r="U15" s="216">
        <v>1297</v>
      </c>
      <c r="V15" s="777"/>
      <c r="W15" s="778"/>
      <c r="X15" s="778"/>
      <c r="Y15" s="778"/>
      <c r="Z15" s="779"/>
      <c r="AA15" s="216">
        <v>1310</v>
      </c>
      <c r="AB15" s="777"/>
      <c r="AC15" s="778"/>
      <c r="AD15" s="778"/>
      <c r="AE15" s="778"/>
      <c r="AF15" s="779"/>
      <c r="AG15" s="216">
        <v>1321</v>
      </c>
      <c r="AH15" s="783"/>
      <c r="AI15" s="784"/>
      <c r="AJ15" s="784"/>
      <c r="AK15" s="784"/>
      <c r="AL15" s="785"/>
      <c r="AM15" s="216">
        <v>1332</v>
      </c>
      <c r="AN15" s="777"/>
      <c r="AO15" s="778"/>
      <c r="AP15" s="778"/>
      <c r="AQ15" s="778"/>
      <c r="AR15" s="779"/>
      <c r="AS15" s="216">
        <v>1343</v>
      </c>
      <c r="AT15" s="777"/>
      <c r="AU15" s="778"/>
      <c r="AV15" s="778"/>
      <c r="AW15" s="778"/>
      <c r="AX15" s="779"/>
      <c r="AY15" s="216">
        <v>1353</v>
      </c>
      <c r="AZ15" s="777"/>
      <c r="BA15" s="778"/>
      <c r="BB15" s="778"/>
      <c r="BC15" s="778"/>
      <c r="BD15" s="779"/>
      <c r="BE15" s="217" t="s">
        <v>95</v>
      </c>
    </row>
    <row r="16" spans="2:57" ht="19.5" customHeight="1" x14ac:dyDescent="0.25">
      <c r="B16" s="638" t="s">
        <v>388</v>
      </c>
      <c r="C16" s="540"/>
      <c r="D16" s="540"/>
      <c r="E16" s="540"/>
      <c r="F16" s="540"/>
      <c r="G16" s="540"/>
      <c r="H16" s="217" t="s">
        <v>95</v>
      </c>
      <c r="I16" s="212"/>
      <c r="J16" s="213"/>
      <c r="K16" s="214"/>
      <c r="L16" s="214"/>
      <c r="M16" s="214"/>
      <c r="N16" s="215"/>
      <c r="O16" s="212"/>
      <c r="P16" s="213"/>
      <c r="Q16" s="214"/>
      <c r="R16" s="214"/>
      <c r="S16" s="214"/>
      <c r="T16" s="215"/>
      <c r="U16" s="216">
        <v>1298</v>
      </c>
      <c r="V16" s="777"/>
      <c r="W16" s="778"/>
      <c r="X16" s="778"/>
      <c r="Y16" s="778"/>
      <c r="Z16" s="779"/>
      <c r="AA16" s="216">
        <v>1311</v>
      </c>
      <c r="AB16" s="774">
        <f>-RTRE!O32-RTRE!$O$31</f>
        <v>92466</v>
      </c>
      <c r="AC16" s="775"/>
      <c r="AD16" s="775"/>
      <c r="AE16" s="775"/>
      <c r="AF16" s="776"/>
      <c r="AG16" s="216">
        <v>1322</v>
      </c>
      <c r="AH16" s="783"/>
      <c r="AI16" s="784"/>
      <c r="AJ16" s="784"/>
      <c r="AK16" s="784"/>
      <c r="AL16" s="785"/>
      <c r="AM16" s="216">
        <v>1333</v>
      </c>
      <c r="AN16" s="777"/>
      <c r="AO16" s="778"/>
      <c r="AP16" s="778"/>
      <c r="AQ16" s="778"/>
      <c r="AR16" s="779"/>
      <c r="AS16" s="216">
        <v>1344</v>
      </c>
      <c r="AT16" s="777"/>
      <c r="AU16" s="778"/>
      <c r="AV16" s="778"/>
      <c r="AW16" s="778"/>
      <c r="AX16" s="779"/>
      <c r="AY16" s="216">
        <v>1354</v>
      </c>
      <c r="AZ16" s="777"/>
      <c r="BA16" s="778"/>
      <c r="BB16" s="778"/>
      <c r="BC16" s="778"/>
      <c r="BD16" s="779"/>
      <c r="BE16" s="217" t="s">
        <v>95</v>
      </c>
    </row>
    <row r="17" spans="2:57" ht="19.5" customHeight="1" x14ac:dyDescent="0.25">
      <c r="B17" s="638" t="s">
        <v>169</v>
      </c>
      <c r="C17" s="540"/>
      <c r="D17" s="540"/>
      <c r="E17" s="540"/>
      <c r="F17" s="540"/>
      <c r="G17" s="540"/>
      <c r="H17" s="217" t="s">
        <v>108</v>
      </c>
      <c r="I17" s="216">
        <v>1278</v>
      </c>
      <c r="J17" s="777"/>
      <c r="K17" s="778"/>
      <c r="L17" s="778"/>
      <c r="M17" s="778"/>
      <c r="N17" s="779"/>
      <c r="O17" s="216">
        <v>1287</v>
      </c>
      <c r="P17" s="780">
        <f>+P5-P14</f>
        <v>0</v>
      </c>
      <c r="Q17" s="781"/>
      <c r="R17" s="781"/>
      <c r="S17" s="781"/>
      <c r="T17" s="782"/>
      <c r="U17" s="216">
        <v>1312</v>
      </c>
      <c r="V17" s="777"/>
      <c r="W17" s="778"/>
      <c r="X17" s="778"/>
      <c r="Y17" s="778"/>
      <c r="Z17" s="779"/>
      <c r="AA17" s="216">
        <v>1300</v>
      </c>
      <c r="AB17" s="783">
        <f>MAX(+AB5+AB10+AB11-AB14-AB16,0)</f>
        <v>0</v>
      </c>
      <c r="AC17" s="784"/>
      <c r="AD17" s="784"/>
      <c r="AE17" s="784"/>
      <c r="AF17" s="785"/>
      <c r="AG17" s="216">
        <v>1323</v>
      </c>
      <c r="AH17" s="783"/>
      <c r="AI17" s="784"/>
      <c r="AJ17" s="784"/>
      <c r="AK17" s="784"/>
      <c r="AL17" s="785"/>
      <c r="AM17" s="216">
        <v>1334</v>
      </c>
      <c r="AN17" s="777"/>
      <c r="AO17" s="778"/>
      <c r="AP17" s="778"/>
      <c r="AQ17" s="778"/>
      <c r="AR17" s="779"/>
      <c r="AS17" s="216">
        <v>1345</v>
      </c>
      <c r="AT17" s="783">
        <f>+AT5-AT14</f>
        <v>0</v>
      </c>
      <c r="AU17" s="784"/>
      <c r="AV17" s="784"/>
      <c r="AW17" s="784"/>
      <c r="AX17" s="785"/>
      <c r="AY17" s="216">
        <v>1355</v>
      </c>
      <c r="AZ17" s="777"/>
      <c r="BA17" s="778"/>
      <c r="BB17" s="778"/>
      <c r="BC17" s="778"/>
      <c r="BD17" s="779"/>
      <c r="BE17" s="217" t="s">
        <v>108</v>
      </c>
    </row>
    <row r="18" spans="2:57" ht="19.5" customHeight="1" thickBot="1" x14ac:dyDescent="0.3">
      <c r="B18" s="766" t="s">
        <v>170</v>
      </c>
      <c r="C18" s="767"/>
      <c r="D18" s="767"/>
      <c r="E18" s="767"/>
      <c r="F18" s="767"/>
      <c r="G18" s="767"/>
      <c r="H18" s="222" t="s">
        <v>108</v>
      </c>
      <c r="I18" s="218">
        <v>1723</v>
      </c>
      <c r="J18" s="768"/>
      <c r="K18" s="769"/>
      <c r="L18" s="769"/>
      <c r="M18" s="769"/>
      <c r="N18" s="770"/>
      <c r="O18" s="218">
        <v>1724</v>
      </c>
      <c r="P18" s="771"/>
      <c r="Q18" s="772"/>
      <c r="R18" s="772"/>
      <c r="S18" s="772"/>
      <c r="T18" s="773"/>
      <c r="U18" s="218">
        <v>1299</v>
      </c>
      <c r="V18" s="768"/>
      <c r="W18" s="769"/>
      <c r="X18" s="769"/>
      <c r="Y18" s="769"/>
      <c r="Z18" s="770"/>
      <c r="AA18" s="218">
        <v>1373</v>
      </c>
      <c r="AB18" s="774">
        <f>MIN(+AB5+AB10+AB11-AB14-AB16,0)*-1</f>
        <v>92466</v>
      </c>
      <c r="AC18" s="775"/>
      <c r="AD18" s="775"/>
      <c r="AE18" s="775"/>
      <c r="AF18" s="776"/>
      <c r="AG18" s="219"/>
      <c r="AH18" s="219"/>
      <c r="AI18" s="220"/>
      <c r="AJ18" s="220"/>
      <c r="AK18" s="220"/>
      <c r="AL18" s="221"/>
      <c r="AM18" s="219"/>
      <c r="AN18" s="219"/>
      <c r="AO18" s="220"/>
      <c r="AP18" s="220"/>
      <c r="AQ18" s="220"/>
      <c r="AR18" s="221"/>
      <c r="AS18" s="219"/>
      <c r="AT18" s="219"/>
      <c r="AU18" s="220"/>
      <c r="AV18" s="220"/>
      <c r="AW18" s="220"/>
      <c r="AX18" s="221"/>
      <c r="AY18" s="219"/>
      <c r="AZ18" s="219"/>
      <c r="BA18" s="220"/>
      <c r="BB18" s="220"/>
      <c r="BC18" s="220"/>
      <c r="BD18" s="221"/>
      <c r="BE18" s="222" t="s">
        <v>108</v>
      </c>
    </row>
  </sheetData>
  <mergeCells count="116">
    <mergeCell ref="J5:N5"/>
    <mergeCell ref="P5:T5"/>
    <mergeCell ref="V5:Z5"/>
    <mergeCell ref="AB5:AF5"/>
    <mergeCell ref="B2:G4"/>
    <mergeCell ref="I2:AL2"/>
    <mergeCell ref="AM2:BD2"/>
    <mergeCell ref="I3:T3"/>
    <mergeCell ref="U3:AF3"/>
    <mergeCell ref="AG3:AL4"/>
    <mergeCell ref="AM3:AR4"/>
    <mergeCell ref="AS3:AX4"/>
    <mergeCell ref="AY3:BD4"/>
    <mergeCell ref="AZ8:BD8"/>
    <mergeCell ref="I4:N4"/>
    <mergeCell ref="AH5:AL5"/>
    <mergeCell ref="AN5:AR5"/>
    <mergeCell ref="AT5:AX5"/>
    <mergeCell ref="AZ5:BD5"/>
    <mergeCell ref="B6:G6"/>
    <mergeCell ref="V6:Z6"/>
    <mergeCell ref="AB6:AF6"/>
    <mergeCell ref="O4:T4"/>
    <mergeCell ref="U4:Z4"/>
    <mergeCell ref="AA4:AF4"/>
    <mergeCell ref="B7:G7"/>
    <mergeCell ref="AN7:AR7"/>
    <mergeCell ref="AT7:AX7"/>
    <mergeCell ref="B8:G8"/>
    <mergeCell ref="J8:N8"/>
    <mergeCell ref="P8:T8"/>
    <mergeCell ref="V8:Z8"/>
    <mergeCell ref="AB8:AF8"/>
    <mergeCell ref="AH8:AL8"/>
    <mergeCell ref="AN8:AR8"/>
    <mergeCell ref="AT8:AX8"/>
    <mergeCell ref="B5:G5"/>
    <mergeCell ref="B9:G9"/>
    <mergeCell ref="J9:N9"/>
    <mergeCell ref="P9:T9"/>
    <mergeCell ref="V9:Z9"/>
    <mergeCell ref="AB9:AF9"/>
    <mergeCell ref="AH9:AL9"/>
    <mergeCell ref="AN9:AR9"/>
    <mergeCell ref="AT9:AX9"/>
    <mergeCell ref="AZ9:BD9"/>
    <mergeCell ref="B10:G10"/>
    <mergeCell ref="V10:Z10"/>
    <mergeCell ref="AB10:AF10"/>
    <mergeCell ref="AH10:AL10"/>
    <mergeCell ref="B11:G11"/>
    <mergeCell ref="J11:N11"/>
    <mergeCell ref="P11:T11"/>
    <mergeCell ref="V11:Z11"/>
    <mergeCell ref="AB11:AF11"/>
    <mergeCell ref="AH11:AL11"/>
    <mergeCell ref="AN11:AR11"/>
    <mergeCell ref="AT11:AX11"/>
    <mergeCell ref="AZ11:BD11"/>
    <mergeCell ref="B12:G12"/>
    <mergeCell ref="J12:N12"/>
    <mergeCell ref="P12:T12"/>
    <mergeCell ref="V12:Z12"/>
    <mergeCell ref="AB12:AF12"/>
    <mergeCell ref="AH12:AL12"/>
    <mergeCell ref="AN12:AR12"/>
    <mergeCell ref="AT12:AX12"/>
    <mergeCell ref="AZ12:BD12"/>
    <mergeCell ref="B13:G13"/>
    <mergeCell ref="J13:N13"/>
    <mergeCell ref="P13:T13"/>
    <mergeCell ref="V13:Z13"/>
    <mergeCell ref="AB13:AF13"/>
    <mergeCell ref="AH13:AL13"/>
    <mergeCell ref="AN13:AR13"/>
    <mergeCell ref="AT13:AX13"/>
    <mergeCell ref="AZ13:BD13"/>
    <mergeCell ref="B14:G14"/>
    <mergeCell ref="J14:N14"/>
    <mergeCell ref="P14:T14"/>
    <mergeCell ref="V14:Z14"/>
    <mergeCell ref="AB14:AF14"/>
    <mergeCell ref="AH14:AL14"/>
    <mergeCell ref="AN14:AR14"/>
    <mergeCell ref="AT14:AX14"/>
    <mergeCell ref="AZ14:BD14"/>
    <mergeCell ref="B15:G15"/>
    <mergeCell ref="J15:N15"/>
    <mergeCell ref="P15:T15"/>
    <mergeCell ref="V15:Z15"/>
    <mergeCell ref="AB15:AF15"/>
    <mergeCell ref="AH15:AL15"/>
    <mergeCell ref="AN15:AR15"/>
    <mergeCell ref="AT15:AX15"/>
    <mergeCell ref="AZ15:BD15"/>
    <mergeCell ref="B18:G18"/>
    <mergeCell ref="J18:N18"/>
    <mergeCell ref="P18:T18"/>
    <mergeCell ref="V18:Z18"/>
    <mergeCell ref="AB18:AF18"/>
    <mergeCell ref="AZ16:BD16"/>
    <mergeCell ref="B17:G17"/>
    <mergeCell ref="J17:N17"/>
    <mergeCell ref="P17:T17"/>
    <mergeCell ref="V17:Z17"/>
    <mergeCell ref="AB17:AF17"/>
    <mergeCell ref="AH17:AL17"/>
    <mergeCell ref="AN17:AR17"/>
    <mergeCell ref="AT17:AX17"/>
    <mergeCell ref="AZ17:BD17"/>
    <mergeCell ref="B16:G16"/>
    <mergeCell ref="V16:Z16"/>
    <mergeCell ref="AB16:AF16"/>
    <mergeCell ref="AH16:AL16"/>
    <mergeCell ref="AN16:AR16"/>
    <mergeCell ref="AT16:AX16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R25"/>
  <sheetViews>
    <sheetView showGridLines="0" topLeftCell="A25" zoomScale="118" zoomScaleNormal="118" workbookViewId="0">
      <selection activeCell="B4" sqref="B4"/>
    </sheetView>
  </sheetViews>
  <sheetFormatPr baseColWidth="10" defaultColWidth="8.85546875" defaultRowHeight="15" x14ac:dyDescent="0.25"/>
  <cols>
    <col min="1" max="1" width="4.42578125" customWidth="1"/>
    <col min="7" max="7" width="9.85546875" bestFit="1" customWidth="1"/>
    <col min="8" max="8" width="13.42578125" bestFit="1" customWidth="1"/>
    <col min="9" max="9" width="2.5703125" customWidth="1"/>
    <col min="12" max="12" width="13.85546875" bestFit="1" customWidth="1"/>
    <col min="15" max="15" width="11.28515625" bestFit="1" customWidth="1"/>
    <col min="16" max="16" width="12.85546875" bestFit="1" customWidth="1"/>
    <col min="18" max="18" width="9.85546875" bestFit="1" customWidth="1"/>
  </cols>
  <sheetData>
    <row r="1" spans="2:18" ht="11.25" customHeight="1" x14ac:dyDescent="0.25"/>
    <row r="2" spans="2:18" ht="18.75" x14ac:dyDescent="0.3">
      <c r="B2" s="188" t="s">
        <v>69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 s="243" customFormat="1" ht="14.45" customHeight="1" x14ac:dyDescent="0.25">
      <c r="D3" s="231"/>
      <c r="E3" s="231"/>
      <c r="F3" s="231"/>
      <c r="G3" s="231"/>
      <c r="I3" s="231"/>
      <c r="J3" s="244"/>
      <c r="K3" s="244"/>
      <c r="L3" s="244"/>
      <c r="M3" s="244"/>
      <c r="N3" s="244"/>
      <c r="O3" s="244"/>
      <c r="P3" s="244"/>
      <c r="Q3" s="231"/>
      <c r="R3" s="231"/>
    </row>
    <row r="4" spans="2:18" ht="15.75" x14ac:dyDescent="0.25">
      <c r="B4" s="239" t="s">
        <v>1318</v>
      </c>
      <c r="C4" s="238"/>
      <c r="D4" s="240"/>
      <c r="E4" s="240"/>
      <c r="F4" s="240"/>
      <c r="G4" s="240"/>
      <c r="H4" s="238"/>
      <c r="I4" s="1"/>
      <c r="J4" s="242" t="s">
        <v>1317</v>
      </c>
      <c r="K4" s="241"/>
      <c r="L4" s="241"/>
      <c r="M4" s="241"/>
      <c r="N4" s="241"/>
      <c r="O4" s="241"/>
      <c r="P4" s="241"/>
      <c r="Q4" s="1"/>
      <c r="R4" s="1"/>
    </row>
    <row r="5" spans="2:18" x14ac:dyDescent="0.25">
      <c r="B5" s="189" t="s">
        <v>70</v>
      </c>
      <c r="D5" s="1"/>
      <c r="E5" s="1"/>
      <c r="F5" s="1"/>
      <c r="G5" s="1"/>
      <c r="H5" s="1"/>
      <c r="I5" s="1"/>
      <c r="J5" s="189" t="s">
        <v>70</v>
      </c>
      <c r="K5" s="1"/>
      <c r="L5" s="1"/>
      <c r="M5" s="1"/>
      <c r="N5" s="1"/>
      <c r="O5" s="1"/>
      <c r="P5" s="1"/>
      <c r="Q5" s="1"/>
      <c r="R5" s="1"/>
    </row>
    <row r="6" spans="2:18" x14ac:dyDescent="0.25">
      <c r="B6" s="1" t="s">
        <v>56</v>
      </c>
      <c r="C6" s="1"/>
      <c r="D6" s="1"/>
      <c r="E6" s="1"/>
      <c r="F6" s="1"/>
      <c r="G6" s="1"/>
      <c r="H6" s="5">
        <f>SUM(G7:G10)</f>
        <v>40571191</v>
      </c>
      <c r="I6" s="1"/>
      <c r="J6" s="1" t="s">
        <v>61</v>
      </c>
      <c r="K6" s="1"/>
      <c r="L6" s="1"/>
      <c r="M6" s="1"/>
      <c r="N6" s="1"/>
      <c r="O6" s="1"/>
      <c r="P6" s="5">
        <f>SUM(O7:O10)</f>
        <v>15191918.999999998</v>
      </c>
      <c r="Q6" s="1"/>
      <c r="R6" s="1"/>
    </row>
    <row r="7" spans="2:18" x14ac:dyDescent="0.25">
      <c r="B7" s="1" t="s">
        <v>323</v>
      </c>
      <c r="C7" s="1"/>
      <c r="D7" s="1"/>
      <c r="E7" s="1"/>
      <c r="F7" s="1"/>
      <c r="G7" s="1">
        <f>-RTRE!H22</f>
        <v>99905</v>
      </c>
      <c r="H7" s="1"/>
      <c r="I7" s="1"/>
      <c r="J7" s="1" t="s">
        <v>323</v>
      </c>
      <c r="K7" s="1"/>
      <c r="L7" s="1"/>
      <c r="M7" s="1"/>
      <c r="N7" s="1"/>
      <c r="O7" s="1">
        <v>0</v>
      </c>
      <c r="P7" s="1"/>
      <c r="Q7" s="1"/>
      <c r="R7" s="1"/>
    </row>
    <row r="8" spans="2:18" x14ac:dyDescent="0.25">
      <c r="B8" s="1" t="s">
        <v>324</v>
      </c>
      <c r="C8" s="1"/>
      <c r="D8" s="1"/>
      <c r="E8" s="1"/>
      <c r="F8" s="1"/>
      <c r="G8" s="1">
        <f>-RTRE!H23</f>
        <v>40471286</v>
      </c>
      <c r="H8" s="1"/>
      <c r="I8" s="1"/>
      <c r="J8" s="1" t="s">
        <v>324</v>
      </c>
      <c r="K8" s="1"/>
      <c r="L8" s="1"/>
      <c r="M8" s="1"/>
      <c r="N8" s="1"/>
      <c r="O8" s="1">
        <f>-RTRE!H26</f>
        <v>6937865</v>
      </c>
      <c r="P8" s="1"/>
      <c r="Q8" s="1"/>
      <c r="R8" s="1"/>
    </row>
    <row r="9" spans="2:18" x14ac:dyDescent="0.25">
      <c r="B9" s="1" t="s">
        <v>325</v>
      </c>
      <c r="C9" s="1"/>
      <c r="D9" s="1"/>
      <c r="E9" s="1"/>
      <c r="F9" s="1"/>
      <c r="G9" s="1">
        <v>0</v>
      </c>
      <c r="H9" s="1"/>
      <c r="I9" s="1"/>
      <c r="J9" s="1" t="s">
        <v>325</v>
      </c>
      <c r="K9" s="1"/>
      <c r="L9" s="1"/>
      <c r="M9" s="1"/>
      <c r="N9" s="1"/>
      <c r="O9" s="1">
        <f>-RTRE!H27</f>
        <v>220220</v>
      </c>
      <c r="P9" s="1"/>
      <c r="Q9" s="1"/>
      <c r="R9" s="1"/>
    </row>
    <row r="10" spans="2:18" x14ac:dyDescent="0.25">
      <c r="B10" s="1" t="s">
        <v>72</v>
      </c>
      <c r="C10" s="1"/>
      <c r="D10" s="1"/>
      <c r="E10" s="1"/>
      <c r="F10" s="1"/>
      <c r="G10" s="11">
        <v>0</v>
      </c>
      <c r="H10" s="1"/>
      <c r="I10" s="1"/>
      <c r="J10" s="1" t="s">
        <v>72</v>
      </c>
      <c r="K10" s="1"/>
      <c r="L10" s="1"/>
      <c r="M10" s="1"/>
      <c r="N10" s="1"/>
      <c r="O10" s="11">
        <f>-RTRE!H28</f>
        <v>8033833.9999999981</v>
      </c>
      <c r="P10" s="1"/>
      <c r="Q10" s="1"/>
      <c r="R10" s="1"/>
    </row>
    <row r="11" spans="2:18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2:18" x14ac:dyDescent="0.25">
      <c r="B12" s="1" t="s">
        <v>57</v>
      </c>
      <c r="C12" s="1"/>
      <c r="D12" s="1"/>
      <c r="E12" s="1"/>
      <c r="F12" s="1"/>
      <c r="G12" s="1"/>
      <c r="H12" s="5">
        <f>SUM(G13:G14)</f>
        <v>68809</v>
      </c>
      <c r="I12" s="1"/>
      <c r="J12" s="1" t="s">
        <v>62</v>
      </c>
      <c r="K12" s="1"/>
      <c r="L12" s="1"/>
      <c r="M12" s="1"/>
      <c r="N12" s="1"/>
      <c r="O12" s="1"/>
      <c r="P12" s="5">
        <f>SUM(O13:O14)</f>
        <v>3081</v>
      </c>
      <c r="Q12" s="1"/>
      <c r="R12" s="1"/>
    </row>
    <row r="13" spans="2:18" x14ac:dyDescent="0.25">
      <c r="B13" s="1" t="s">
        <v>73</v>
      </c>
      <c r="C13" s="1"/>
      <c r="D13" s="1"/>
      <c r="E13" s="1"/>
      <c r="F13" s="1"/>
      <c r="G13" s="1">
        <f>-RTRE!J21</f>
        <v>41080</v>
      </c>
      <c r="H13" s="1"/>
      <c r="I13" s="1"/>
      <c r="J13" s="1" t="s">
        <v>73</v>
      </c>
      <c r="K13" s="1"/>
      <c r="L13" s="1"/>
      <c r="M13" s="1"/>
      <c r="N13" s="1"/>
      <c r="O13" s="1">
        <f>-RTRE!Q21</f>
        <v>0</v>
      </c>
      <c r="P13" s="1"/>
      <c r="Q13" s="1"/>
      <c r="R13" s="1"/>
    </row>
    <row r="14" spans="2:18" x14ac:dyDescent="0.25">
      <c r="B14" s="1" t="s">
        <v>74</v>
      </c>
      <c r="C14" s="1"/>
      <c r="D14" s="1"/>
      <c r="E14" s="1"/>
      <c r="F14" s="1"/>
      <c r="G14" s="11">
        <f>-RTRE!K21</f>
        <v>27729</v>
      </c>
      <c r="H14" s="10"/>
      <c r="I14" s="1"/>
      <c r="J14" s="1" t="s">
        <v>74</v>
      </c>
      <c r="K14" s="1"/>
      <c r="L14" s="1"/>
      <c r="M14" s="1"/>
      <c r="N14" s="1"/>
      <c r="O14" s="11">
        <f>-RTRE!K25</f>
        <v>3081</v>
      </c>
      <c r="P14" s="1"/>
      <c r="Q14" s="1"/>
      <c r="R14" s="1"/>
    </row>
    <row r="15" spans="2:18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18" x14ac:dyDescent="0.25">
      <c r="B16" s="1" t="s">
        <v>60</v>
      </c>
      <c r="C16" s="1"/>
      <c r="D16" s="1"/>
      <c r="E16" s="1"/>
      <c r="F16" s="1"/>
      <c r="G16" s="1"/>
      <c r="H16" s="1">
        <v>0</v>
      </c>
      <c r="I16" s="1"/>
      <c r="J16" s="1" t="s">
        <v>60</v>
      </c>
      <c r="K16" s="1"/>
      <c r="L16" s="1"/>
      <c r="M16" s="1"/>
      <c r="N16" s="1"/>
      <c r="O16" s="1"/>
      <c r="P16" s="1">
        <v>0</v>
      </c>
      <c r="Q16" s="1"/>
      <c r="R16" s="1"/>
    </row>
    <row r="17" spans="2:18" x14ac:dyDescent="0.25">
      <c r="B17" s="1" t="s">
        <v>63</v>
      </c>
      <c r="C17" s="1"/>
      <c r="D17" s="1"/>
      <c r="E17" s="1"/>
      <c r="F17" s="1"/>
      <c r="G17" s="1"/>
      <c r="H17" s="11">
        <v>0</v>
      </c>
      <c r="I17" s="1"/>
      <c r="J17" s="1" t="s">
        <v>63</v>
      </c>
      <c r="K17" s="1"/>
      <c r="L17" s="1"/>
      <c r="M17" s="1"/>
      <c r="N17" s="1"/>
      <c r="O17" s="1"/>
      <c r="P17" s="11">
        <v>0</v>
      </c>
      <c r="Q17" s="1"/>
      <c r="R17" s="1"/>
    </row>
    <row r="18" spans="2:18" ht="15.75" thickBot="1" x14ac:dyDescent="0.3">
      <c r="B18" s="5" t="s">
        <v>76</v>
      </c>
      <c r="C18" s="1"/>
      <c r="D18" s="1"/>
      <c r="E18" s="1"/>
      <c r="F18" s="1"/>
      <c r="G18" s="1"/>
      <c r="H18" s="9">
        <f>SUM(H6:H17)</f>
        <v>40640000</v>
      </c>
      <c r="I18" s="1"/>
      <c r="J18" s="5" t="s">
        <v>77</v>
      </c>
      <c r="K18" s="1"/>
      <c r="L18" s="1"/>
      <c r="M18" s="1"/>
      <c r="N18" s="1"/>
      <c r="O18" s="1"/>
      <c r="P18" s="9">
        <f>SUM(P6:P17)</f>
        <v>15194999.999999998</v>
      </c>
      <c r="Q18" s="1"/>
      <c r="R18" s="1"/>
    </row>
    <row r="19" spans="2:18" ht="15.75" thickTop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x14ac:dyDescent="0.25">
      <c r="B20" s="189" t="s">
        <v>71</v>
      </c>
      <c r="C20" s="1"/>
      <c r="D20" s="1"/>
      <c r="E20" s="1"/>
      <c r="F20" s="1"/>
      <c r="G20" s="1"/>
      <c r="H20" s="1"/>
      <c r="I20" s="1"/>
      <c r="J20" s="189" t="s">
        <v>71</v>
      </c>
      <c r="K20" s="1"/>
      <c r="L20" s="1"/>
      <c r="M20" s="1"/>
      <c r="N20" s="1"/>
      <c r="O20" s="1"/>
      <c r="P20" s="1"/>
      <c r="Q20" s="1"/>
      <c r="R20" s="1"/>
    </row>
    <row r="21" spans="2:18" x14ac:dyDescent="0.25">
      <c r="B21" s="1" t="s">
        <v>58</v>
      </c>
      <c r="C21" s="1"/>
      <c r="D21" s="1"/>
      <c r="E21" s="1"/>
      <c r="F21" s="1"/>
      <c r="G21" s="1"/>
      <c r="H21" s="1">
        <f>-RTRE!N22</f>
        <v>36951</v>
      </c>
      <c r="I21" s="1"/>
      <c r="J21" s="1" t="s">
        <v>64</v>
      </c>
      <c r="K21" s="1"/>
      <c r="L21" s="1"/>
      <c r="M21" s="1"/>
      <c r="N21" s="1"/>
      <c r="O21" s="1"/>
      <c r="P21" s="1">
        <f>-RTRE!O26</f>
        <v>2566059.7461820003</v>
      </c>
      <c r="Q21" s="1"/>
      <c r="R21" s="1"/>
    </row>
    <row r="22" spans="2:18" x14ac:dyDescent="0.25">
      <c r="B22" s="1" t="s">
        <v>59</v>
      </c>
      <c r="C22" s="1"/>
      <c r="D22" s="1"/>
      <c r="E22" s="1"/>
      <c r="F22" s="1"/>
      <c r="G22" s="1"/>
      <c r="H22" s="11">
        <f>-RTRE!O23</f>
        <v>14968831.253818</v>
      </c>
      <c r="I22" s="1"/>
      <c r="J22" s="1" t="s">
        <v>65</v>
      </c>
      <c r="K22" s="1"/>
      <c r="L22" s="1"/>
      <c r="M22" s="1"/>
      <c r="N22" s="1"/>
      <c r="O22" s="1"/>
      <c r="P22" s="1">
        <f>-RTRE!P27</f>
        <v>41080</v>
      </c>
      <c r="Q22" s="1"/>
      <c r="R22" s="1"/>
    </row>
    <row r="23" spans="2:18" ht="15.75" thickBot="1" x14ac:dyDescent="0.3">
      <c r="B23" s="5" t="s">
        <v>75</v>
      </c>
      <c r="C23" s="1"/>
      <c r="D23" s="1"/>
      <c r="E23" s="1"/>
      <c r="F23" s="1"/>
      <c r="G23" s="1"/>
      <c r="H23" s="9">
        <f>SUM(H21:H22)</f>
        <v>15005782.253818</v>
      </c>
      <c r="I23" s="1"/>
      <c r="J23" s="1" t="s">
        <v>1298</v>
      </c>
      <c r="P23" s="11">
        <f>+'Pago IDPC Voluntario'!G14</f>
        <v>2971418</v>
      </c>
      <c r="Q23" s="1"/>
      <c r="R23" s="1"/>
    </row>
    <row r="24" spans="2:18" ht="16.5" thickTop="1" thickBot="1" x14ac:dyDescent="0.3">
      <c r="B24" s="1"/>
      <c r="C24" s="1"/>
      <c r="D24" s="1"/>
      <c r="E24" s="1"/>
      <c r="F24" s="1"/>
      <c r="G24" s="1"/>
      <c r="I24" s="1"/>
      <c r="J24" s="5" t="s">
        <v>78</v>
      </c>
      <c r="K24" s="1"/>
      <c r="L24" s="1"/>
      <c r="M24" s="1"/>
      <c r="N24" s="1"/>
      <c r="O24" s="1"/>
      <c r="P24" s="9">
        <f>SUM(P21:P23)</f>
        <v>5578557.7461820003</v>
      </c>
      <c r="Q24" s="1"/>
      <c r="R24" s="1"/>
    </row>
    <row r="25" spans="2:18" ht="15.75" thickTop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</sheetData>
  <pageMargins left="0.32" right="0.70866141732283472" top="0.74803149606299213" bottom="0.74803149606299213" header="0.31496062992125984" footer="0.31496062992125984"/>
  <pageSetup paperSize="5" scale="9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511A6-B72F-41E1-AD0D-ACA7C0CEE9CF}">
  <dimension ref="B1:I16"/>
  <sheetViews>
    <sheetView showGridLines="0" topLeftCell="A13" zoomScaleNormal="100" workbookViewId="0">
      <selection activeCell="J12" sqref="J12"/>
    </sheetView>
  </sheetViews>
  <sheetFormatPr baseColWidth="10" defaultColWidth="8.85546875" defaultRowHeight="15" x14ac:dyDescent="0.25"/>
  <cols>
    <col min="1" max="1" width="4.42578125" customWidth="1"/>
    <col min="4" max="4" width="13.85546875" bestFit="1" customWidth="1"/>
    <col min="6" max="6" width="11.42578125" bestFit="1" customWidth="1"/>
    <col min="7" max="7" width="12.85546875" bestFit="1" customWidth="1"/>
    <col min="9" max="9" width="9.85546875" bestFit="1" customWidth="1"/>
  </cols>
  <sheetData>
    <row r="1" spans="2:9" ht="6" customHeight="1" x14ac:dyDescent="0.25"/>
    <row r="2" spans="2:9" s="243" customFormat="1" ht="14.45" customHeight="1" x14ac:dyDescent="0.25">
      <c r="B2" s="244"/>
      <c r="C2" s="244"/>
      <c r="D2" s="244"/>
      <c r="E2" s="244"/>
      <c r="F2" s="244"/>
      <c r="G2" s="244"/>
      <c r="H2" s="231"/>
      <c r="I2" s="231"/>
    </row>
    <row r="3" spans="2:9" ht="15.75" x14ac:dyDescent="0.25">
      <c r="B3" s="810" t="s">
        <v>338</v>
      </c>
      <c r="C3" s="810"/>
      <c r="D3" s="810"/>
      <c r="E3" s="810"/>
      <c r="F3" s="810"/>
      <c r="G3" s="810"/>
      <c r="H3" s="1"/>
      <c r="I3" s="1"/>
    </row>
    <row r="4" spans="2:9" x14ac:dyDescent="0.25">
      <c r="B4" s="1"/>
      <c r="C4" s="1"/>
      <c r="D4" s="1"/>
      <c r="E4" s="1"/>
      <c r="F4" s="1"/>
      <c r="G4" s="1"/>
      <c r="H4" s="1"/>
      <c r="I4" s="1"/>
    </row>
    <row r="5" spans="2:9" x14ac:dyDescent="0.25">
      <c r="H5" s="1"/>
      <c r="I5" s="1"/>
    </row>
    <row r="6" spans="2:9" x14ac:dyDescent="0.25">
      <c r="B6" s="1"/>
      <c r="C6" s="1"/>
      <c r="E6" s="1"/>
      <c r="F6" s="1"/>
      <c r="G6" s="1"/>
      <c r="H6" s="1"/>
      <c r="I6" s="1"/>
    </row>
    <row r="7" spans="2:9" x14ac:dyDescent="0.25">
      <c r="B7" s="1" t="s">
        <v>340</v>
      </c>
      <c r="C7" s="1"/>
      <c r="E7" s="1"/>
      <c r="F7" s="1"/>
      <c r="G7" s="1">
        <f>+'Retiros y situacion Trib.'!O10</f>
        <v>8033833.9999999981</v>
      </c>
      <c r="H7" s="1"/>
      <c r="I7" s="1"/>
    </row>
    <row r="8" spans="2:9" x14ac:dyDescent="0.25">
      <c r="B8" s="1" t="s">
        <v>1307</v>
      </c>
      <c r="C8" s="1"/>
      <c r="E8" s="1"/>
      <c r="F8" s="1"/>
      <c r="G8" s="236">
        <v>0.27</v>
      </c>
      <c r="H8" s="1"/>
      <c r="I8" s="1"/>
    </row>
    <row r="9" spans="2:9" ht="9" customHeight="1" x14ac:dyDescent="0.25">
      <c r="B9" s="1"/>
      <c r="C9" s="1"/>
      <c r="D9" s="1"/>
      <c r="E9" s="1"/>
      <c r="F9" s="1"/>
      <c r="G9" s="1"/>
      <c r="H9" s="1"/>
      <c r="I9" s="1"/>
    </row>
    <row r="13" spans="2:9" x14ac:dyDescent="0.25">
      <c r="B13" t="s">
        <v>339</v>
      </c>
      <c r="G13" s="229">
        <f>ROUND(+G7/(1-0.27),0)</f>
        <v>11005252</v>
      </c>
    </row>
    <row r="14" spans="2:9" x14ac:dyDescent="0.25">
      <c r="B14" s="446" t="s">
        <v>1305</v>
      </c>
      <c r="C14" s="446"/>
      <c r="D14" s="446"/>
      <c r="E14" s="446"/>
      <c r="F14" s="446"/>
      <c r="G14" s="447">
        <f>ROUND(+G13*G8,0)</f>
        <v>2971418</v>
      </c>
    </row>
    <row r="15" spans="2:9" x14ac:dyDescent="0.25">
      <c r="B15" s="109" t="s">
        <v>1306</v>
      </c>
      <c r="G15" s="230">
        <f>+G13-G14</f>
        <v>8033834</v>
      </c>
    </row>
    <row r="16" spans="2:9" x14ac:dyDescent="0.25">
      <c r="B16" s="109"/>
    </row>
  </sheetData>
  <mergeCells count="1">
    <mergeCell ref="B3:G3"/>
  </mergeCells>
  <pageMargins left="0.70866141732283472" right="0.70866141732283472" top="0.74803149606299213" bottom="0.74803149606299213" header="0.31496062992125984" footer="0.31496062992125984"/>
  <pageSetup scale="12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GM52"/>
  <sheetViews>
    <sheetView showGridLines="0" topLeftCell="A41" zoomScale="85" zoomScaleNormal="85" workbookViewId="0">
      <selection activeCell="G30" sqref="G30"/>
    </sheetView>
  </sheetViews>
  <sheetFormatPr baseColWidth="10" defaultColWidth="11.42578125" defaultRowHeight="15" outlineLevelRow="1" x14ac:dyDescent="0.25"/>
  <cols>
    <col min="1" max="1" width="4.85546875" style="154" customWidth="1"/>
    <col min="2" max="2" width="16.140625" style="154" customWidth="1"/>
    <col min="3" max="4" width="16.5703125" style="154" customWidth="1"/>
    <col min="5" max="5" width="13.42578125" style="154" customWidth="1"/>
    <col min="6" max="6" width="17" style="154" customWidth="1"/>
    <col min="7" max="7" width="18.85546875" style="154" customWidth="1"/>
    <col min="8" max="8" width="15" style="154" customWidth="1"/>
    <col min="9" max="9" width="15.5703125" style="154" customWidth="1"/>
    <col min="10" max="10" width="23.42578125" style="154" customWidth="1"/>
    <col min="11" max="11" width="20.42578125" style="154" customWidth="1"/>
    <col min="12" max="12" width="19.42578125" style="154" customWidth="1"/>
    <col min="13" max="14" width="15.5703125" style="154" customWidth="1"/>
    <col min="15" max="16" width="18.5703125" style="154" customWidth="1"/>
    <col min="17" max="17" width="15.85546875" style="154" customWidth="1"/>
    <col min="18" max="18" width="16.42578125" style="154" customWidth="1"/>
    <col min="19" max="19" width="15.42578125" style="154" customWidth="1"/>
    <col min="20" max="20" width="16.42578125" style="154" customWidth="1"/>
    <col min="21" max="21" width="15.42578125" style="154" customWidth="1"/>
    <col min="22" max="26" width="15" style="154" customWidth="1"/>
    <col min="27" max="27" width="16.5703125" style="154" customWidth="1"/>
    <col min="28" max="31" width="13.5703125" style="154" customWidth="1"/>
    <col min="32" max="32" width="17.42578125" style="154" customWidth="1"/>
    <col min="33" max="33" width="12.5703125" style="154" customWidth="1"/>
    <col min="34" max="34" width="13.42578125" style="154" customWidth="1"/>
    <col min="35" max="35" width="11.5703125" style="154" customWidth="1"/>
    <col min="36" max="36" width="12.42578125" style="154" customWidth="1"/>
    <col min="37" max="37" width="14.42578125" style="154" customWidth="1"/>
    <col min="38" max="47" width="11.42578125" style="154"/>
    <col min="48" max="48" width="13" style="154" customWidth="1"/>
    <col min="49" max="16384" width="11.42578125" style="154"/>
  </cols>
  <sheetData>
    <row r="2" spans="2:34" ht="18.75" customHeight="1" x14ac:dyDescent="0.25">
      <c r="D2" s="871"/>
      <c r="E2" s="871"/>
      <c r="F2" s="871"/>
      <c r="G2" s="871"/>
      <c r="H2" s="871"/>
      <c r="I2" s="871"/>
      <c r="J2" s="871"/>
      <c r="K2" s="871"/>
      <c r="L2" s="871"/>
      <c r="M2" s="871"/>
    </row>
    <row r="3" spans="2:34" ht="23.25" customHeight="1" x14ac:dyDescent="0.25">
      <c r="D3" s="871"/>
      <c r="E3" s="871"/>
      <c r="F3" s="871"/>
      <c r="G3" s="871"/>
      <c r="H3" s="871"/>
      <c r="I3" s="871"/>
      <c r="J3" s="871"/>
      <c r="K3" s="871"/>
      <c r="L3" s="871"/>
      <c r="M3" s="871"/>
    </row>
    <row r="4" spans="2:34" ht="21" x14ac:dyDescent="0.35">
      <c r="D4" s="155"/>
      <c r="E4" s="156"/>
      <c r="F4" s="156"/>
    </row>
    <row r="5" spans="2:34" s="158" customFormat="1" ht="16.5" customHeight="1" x14ac:dyDescent="0.25">
      <c r="B5" s="157" t="s">
        <v>171</v>
      </c>
    </row>
    <row r="6" spans="2:34" ht="15.75" x14ac:dyDescent="0.25">
      <c r="R6" s="159"/>
      <c r="S6" s="159"/>
      <c r="T6" s="159"/>
      <c r="U6" s="159"/>
      <c r="AH6" s="160" t="s">
        <v>172</v>
      </c>
    </row>
    <row r="7" spans="2:34" x14ac:dyDescent="0.25">
      <c r="B7" s="161" t="s">
        <v>173</v>
      </c>
      <c r="AE7" s="162"/>
      <c r="AG7" s="163" t="s">
        <v>174</v>
      </c>
      <c r="AH7" s="164"/>
    </row>
    <row r="9" spans="2:34" ht="15" customHeight="1" x14ac:dyDescent="0.25">
      <c r="B9" s="165" t="s">
        <v>175</v>
      </c>
      <c r="C9" s="166"/>
      <c r="D9" s="872" t="s">
        <v>176</v>
      </c>
      <c r="E9" s="873"/>
      <c r="F9" s="874"/>
    </row>
    <row r="10" spans="2:34" hidden="1" outlineLevel="1" x14ac:dyDescent="0.25">
      <c r="B10" s="165"/>
      <c r="C10" s="166"/>
      <c r="D10" s="165"/>
      <c r="E10" s="445" t="str">
        <f>+'F1926 '!F9</f>
        <v>Fenix Limitada</v>
      </c>
      <c r="F10" s="166"/>
    </row>
    <row r="11" spans="2:34" ht="15" hidden="1" customHeight="1" outlineLevel="1" x14ac:dyDescent="0.25">
      <c r="B11" s="165" t="s">
        <v>177</v>
      </c>
      <c r="C11" s="166"/>
      <c r="D11" s="872" t="s">
        <v>178</v>
      </c>
      <c r="E11" s="873"/>
      <c r="F11" s="874"/>
    </row>
    <row r="12" spans="2:34" hidden="1" outlineLevel="1" x14ac:dyDescent="0.25">
      <c r="B12" s="165"/>
      <c r="C12" s="166"/>
      <c r="D12" s="165"/>
      <c r="E12" s="167"/>
      <c r="F12" s="166"/>
    </row>
    <row r="13" spans="2:34" hidden="1" outlineLevel="1" x14ac:dyDescent="0.25">
      <c r="B13" s="165" t="s">
        <v>179</v>
      </c>
      <c r="C13" s="166"/>
      <c r="D13" s="872" t="s">
        <v>180</v>
      </c>
      <c r="E13" s="873"/>
      <c r="F13" s="874"/>
    </row>
    <row r="14" spans="2:34" hidden="1" outlineLevel="1" x14ac:dyDescent="0.25">
      <c r="B14" s="165"/>
      <c r="C14" s="166"/>
      <c r="D14" s="872"/>
      <c r="E14" s="873"/>
      <c r="F14" s="874"/>
    </row>
    <row r="15" spans="2:34" hidden="1" outlineLevel="1" x14ac:dyDescent="0.25"/>
    <row r="16" spans="2:34" collapsed="1" x14ac:dyDescent="0.25"/>
    <row r="17" spans="2:195" x14ac:dyDescent="0.25">
      <c r="B17" s="154" t="s">
        <v>181</v>
      </c>
      <c r="C17" s="154" t="s">
        <v>182</v>
      </c>
    </row>
    <row r="18" spans="2:195" ht="21.75" customHeight="1" x14ac:dyDescent="0.25">
      <c r="B18" s="816" t="s">
        <v>183</v>
      </c>
      <c r="C18" s="816" t="s">
        <v>184</v>
      </c>
      <c r="D18" s="816" t="s">
        <v>185</v>
      </c>
      <c r="E18" s="834" t="s">
        <v>186</v>
      </c>
      <c r="F18" s="835" t="s">
        <v>187</v>
      </c>
      <c r="G18" s="835"/>
      <c r="H18" s="835"/>
      <c r="I18" s="835"/>
      <c r="J18" s="835"/>
      <c r="K18" s="835"/>
      <c r="L18" s="835"/>
      <c r="M18" s="835"/>
      <c r="N18" s="835"/>
      <c r="O18" s="835"/>
      <c r="P18" s="835"/>
      <c r="Q18" s="835"/>
      <c r="R18" s="834" t="s">
        <v>188</v>
      </c>
      <c r="S18" s="834"/>
      <c r="T18" s="834"/>
      <c r="U18" s="834"/>
      <c r="V18" s="834"/>
      <c r="W18" s="834"/>
      <c r="X18" s="834"/>
      <c r="Y18" s="834"/>
      <c r="Z18" s="834"/>
      <c r="AA18" s="834"/>
      <c r="AB18" s="834"/>
      <c r="AC18" s="834"/>
      <c r="AD18" s="834"/>
      <c r="AE18" s="834"/>
      <c r="AF18" s="834"/>
      <c r="AG18" s="834" t="s">
        <v>189</v>
      </c>
      <c r="AH18" s="834" t="s">
        <v>190</v>
      </c>
    </row>
    <row r="19" spans="2:195" s="169" customFormat="1" ht="27" customHeight="1" x14ac:dyDescent="0.25">
      <c r="B19" s="816"/>
      <c r="C19" s="816"/>
      <c r="D19" s="816"/>
      <c r="E19" s="834"/>
      <c r="F19" s="816" t="s">
        <v>191</v>
      </c>
      <c r="G19" s="816"/>
      <c r="H19" s="816"/>
      <c r="I19" s="816"/>
      <c r="J19" s="840" t="s">
        <v>192</v>
      </c>
      <c r="K19" s="841"/>
      <c r="L19" s="841"/>
      <c r="M19" s="841"/>
      <c r="N19" s="841"/>
      <c r="O19" s="168"/>
      <c r="P19" s="168"/>
      <c r="Q19" s="168"/>
      <c r="R19" s="852" t="s">
        <v>193</v>
      </c>
      <c r="S19" s="853"/>
      <c r="T19" s="853"/>
      <c r="U19" s="853"/>
      <c r="V19" s="853"/>
      <c r="W19" s="853"/>
      <c r="X19" s="853"/>
      <c r="Y19" s="853"/>
      <c r="Z19" s="854"/>
      <c r="AA19" s="852" t="s">
        <v>194</v>
      </c>
      <c r="AB19" s="853"/>
      <c r="AC19" s="853"/>
      <c r="AD19" s="853"/>
      <c r="AE19" s="854"/>
      <c r="AF19" s="834" t="s">
        <v>195</v>
      </c>
      <c r="AG19" s="834"/>
      <c r="AH19" s="834"/>
    </row>
    <row r="20" spans="2:195" s="170" customFormat="1" ht="55.5" customHeight="1" x14ac:dyDescent="0.25">
      <c r="B20" s="816"/>
      <c r="C20" s="816"/>
      <c r="D20" s="816"/>
      <c r="E20" s="834"/>
      <c r="F20" s="816"/>
      <c r="G20" s="816"/>
      <c r="H20" s="816"/>
      <c r="I20" s="816"/>
      <c r="J20" s="855" t="s">
        <v>196</v>
      </c>
      <c r="K20" s="856"/>
      <c r="L20" s="856"/>
      <c r="M20" s="856"/>
      <c r="N20" s="856"/>
      <c r="O20" s="857" t="s">
        <v>197</v>
      </c>
      <c r="P20" s="858"/>
      <c r="Q20" s="868" t="s">
        <v>198</v>
      </c>
      <c r="R20" s="829" t="s">
        <v>199</v>
      </c>
      <c r="S20" s="847"/>
      <c r="T20" s="847"/>
      <c r="U20" s="847"/>
      <c r="V20" s="847"/>
      <c r="W20" s="830"/>
      <c r="X20" s="829" t="s">
        <v>200</v>
      </c>
      <c r="Y20" s="830"/>
      <c r="Z20" s="836" t="s">
        <v>201</v>
      </c>
      <c r="AA20" s="829" t="s">
        <v>199</v>
      </c>
      <c r="AB20" s="830"/>
      <c r="AC20" s="829" t="s">
        <v>200</v>
      </c>
      <c r="AD20" s="830"/>
      <c r="AE20" s="820" t="s">
        <v>202</v>
      </c>
      <c r="AF20" s="834"/>
      <c r="AG20" s="834"/>
      <c r="AH20" s="834"/>
    </row>
    <row r="21" spans="2:195" s="170" customFormat="1" ht="56.25" customHeight="1" x14ac:dyDescent="0.25">
      <c r="B21" s="816"/>
      <c r="C21" s="816"/>
      <c r="D21" s="816"/>
      <c r="E21" s="834"/>
      <c r="F21" s="816"/>
      <c r="G21" s="816"/>
      <c r="H21" s="816"/>
      <c r="I21" s="816"/>
      <c r="J21" s="859" t="s">
        <v>203</v>
      </c>
      <c r="K21" s="862" t="s">
        <v>204</v>
      </c>
      <c r="L21" s="820" t="s">
        <v>205</v>
      </c>
      <c r="M21" s="859" t="s">
        <v>206</v>
      </c>
      <c r="N21" s="859" t="s">
        <v>207</v>
      </c>
      <c r="O21" s="865" t="s">
        <v>208</v>
      </c>
      <c r="P21" s="859" t="s">
        <v>209</v>
      </c>
      <c r="Q21" s="869"/>
      <c r="R21" s="829" t="s">
        <v>210</v>
      </c>
      <c r="S21" s="830"/>
      <c r="T21" s="829" t="s">
        <v>211</v>
      </c>
      <c r="U21" s="830"/>
      <c r="V21" s="829" t="s">
        <v>212</v>
      </c>
      <c r="W21" s="830"/>
      <c r="X21" s="829" t="s">
        <v>212</v>
      </c>
      <c r="Y21" s="830"/>
      <c r="Z21" s="837"/>
      <c r="AA21" s="815" t="s">
        <v>213</v>
      </c>
      <c r="AB21" s="815" t="s">
        <v>214</v>
      </c>
      <c r="AC21" s="815" t="s">
        <v>213</v>
      </c>
      <c r="AD21" s="815" t="s">
        <v>214</v>
      </c>
      <c r="AE21" s="821"/>
      <c r="AF21" s="834"/>
      <c r="AG21" s="834"/>
      <c r="AH21" s="834"/>
      <c r="GM21" s="170" t="s">
        <v>215</v>
      </c>
    </row>
    <row r="22" spans="2:195" s="170" customFormat="1" ht="44.25" customHeight="1" x14ac:dyDescent="0.25">
      <c r="B22" s="816"/>
      <c r="C22" s="816"/>
      <c r="D22" s="816"/>
      <c r="E22" s="834"/>
      <c r="F22" s="851" t="s">
        <v>216</v>
      </c>
      <c r="G22" s="851" t="s">
        <v>217</v>
      </c>
      <c r="H22" s="851" t="s">
        <v>218</v>
      </c>
      <c r="I22" s="851" t="s">
        <v>219</v>
      </c>
      <c r="J22" s="860"/>
      <c r="K22" s="863"/>
      <c r="L22" s="821"/>
      <c r="M22" s="860"/>
      <c r="N22" s="860"/>
      <c r="O22" s="866"/>
      <c r="P22" s="860"/>
      <c r="Q22" s="869"/>
      <c r="R22" s="815" t="s">
        <v>213</v>
      </c>
      <c r="S22" s="815" t="s">
        <v>214</v>
      </c>
      <c r="T22" s="815" t="s">
        <v>213</v>
      </c>
      <c r="U22" s="815" t="s">
        <v>214</v>
      </c>
      <c r="V22" s="815" t="s">
        <v>213</v>
      </c>
      <c r="W22" s="815" t="s">
        <v>214</v>
      </c>
      <c r="X22" s="815" t="s">
        <v>213</v>
      </c>
      <c r="Y22" s="815" t="s">
        <v>214</v>
      </c>
      <c r="Z22" s="837"/>
      <c r="AA22" s="815"/>
      <c r="AB22" s="815"/>
      <c r="AC22" s="815"/>
      <c r="AD22" s="815"/>
      <c r="AE22" s="821"/>
      <c r="AF22" s="834"/>
      <c r="AG22" s="834"/>
      <c r="AH22" s="834"/>
    </row>
    <row r="23" spans="2:195" s="170" customFormat="1" ht="67.5" customHeight="1" x14ac:dyDescent="0.25">
      <c r="B23" s="816"/>
      <c r="C23" s="816"/>
      <c r="D23" s="816"/>
      <c r="E23" s="834"/>
      <c r="F23" s="851"/>
      <c r="G23" s="851"/>
      <c r="H23" s="851"/>
      <c r="I23" s="851"/>
      <c r="J23" s="861"/>
      <c r="K23" s="864"/>
      <c r="L23" s="822"/>
      <c r="M23" s="861"/>
      <c r="N23" s="861"/>
      <c r="O23" s="867"/>
      <c r="P23" s="861"/>
      <c r="Q23" s="870"/>
      <c r="R23" s="815"/>
      <c r="S23" s="815"/>
      <c r="T23" s="815"/>
      <c r="U23" s="815"/>
      <c r="V23" s="815"/>
      <c r="W23" s="815"/>
      <c r="X23" s="815"/>
      <c r="Y23" s="815"/>
      <c r="Z23" s="838"/>
      <c r="AA23" s="815"/>
      <c r="AB23" s="815"/>
      <c r="AC23" s="815"/>
      <c r="AD23" s="815"/>
      <c r="AE23" s="822"/>
      <c r="AF23" s="834"/>
      <c r="AG23" s="834"/>
      <c r="AH23" s="834"/>
    </row>
    <row r="24" spans="2:195" x14ac:dyDescent="0.25">
      <c r="B24" s="171" t="s">
        <v>220</v>
      </c>
      <c r="C24" s="171" t="s">
        <v>221</v>
      </c>
      <c r="D24" s="171" t="s">
        <v>222</v>
      </c>
      <c r="E24" s="171" t="s">
        <v>223</v>
      </c>
      <c r="F24" s="171" t="s">
        <v>224</v>
      </c>
      <c r="G24" s="171" t="s">
        <v>225</v>
      </c>
      <c r="H24" s="171" t="s">
        <v>226</v>
      </c>
      <c r="I24" s="171" t="s">
        <v>227</v>
      </c>
      <c r="J24" s="171" t="s">
        <v>228</v>
      </c>
      <c r="K24" s="171" t="s">
        <v>229</v>
      </c>
      <c r="L24" s="171" t="s">
        <v>230</v>
      </c>
      <c r="M24" s="171" t="s">
        <v>231</v>
      </c>
      <c r="N24" s="171" t="s">
        <v>232</v>
      </c>
      <c r="O24" s="171" t="s">
        <v>233</v>
      </c>
      <c r="P24" s="171" t="s">
        <v>234</v>
      </c>
      <c r="Q24" s="171" t="s">
        <v>235</v>
      </c>
      <c r="R24" s="171" t="s">
        <v>236</v>
      </c>
      <c r="S24" s="171" t="s">
        <v>237</v>
      </c>
      <c r="T24" s="171" t="s">
        <v>238</v>
      </c>
      <c r="U24" s="171" t="s">
        <v>239</v>
      </c>
      <c r="V24" s="171" t="s">
        <v>240</v>
      </c>
      <c r="W24" s="171" t="s">
        <v>241</v>
      </c>
      <c r="X24" s="171" t="s">
        <v>242</v>
      </c>
      <c r="Y24" s="171" t="s">
        <v>243</v>
      </c>
      <c r="Z24" s="171" t="s">
        <v>244</v>
      </c>
      <c r="AA24" s="171" t="s">
        <v>245</v>
      </c>
      <c r="AB24" s="171" t="s">
        <v>246</v>
      </c>
      <c r="AC24" s="171" t="s">
        <v>247</v>
      </c>
      <c r="AD24" s="171" t="s">
        <v>248</v>
      </c>
      <c r="AE24" s="171" t="s">
        <v>249</v>
      </c>
      <c r="AF24" s="171" t="s">
        <v>250</v>
      </c>
      <c r="AG24" s="171" t="s">
        <v>251</v>
      </c>
      <c r="AH24" s="171" t="s">
        <v>252</v>
      </c>
    </row>
    <row r="25" spans="2:195" s="172" customFormat="1" x14ac:dyDescent="0.25">
      <c r="B25" s="200" t="s">
        <v>253</v>
      </c>
      <c r="C25" s="201" t="s">
        <v>254</v>
      </c>
      <c r="D25" s="202"/>
      <c r="E25" s="202"/>
      <c r="F25" s="200">
        <f>+'Retiros y situacion Trib.'!H6</f>
        <v>40571191</v>
      </c>
      <c r="G25" s="202"/>
      <c r="H25" s="202"/>
      <c r="I25" s="202"/>
      <c r="J25" s="200">
        <f>+'Retiros y situacion Trib.'!G13</f>
        <v>41080</v>
      </c>
      <c r="K25" s="202"/>
      <c r="L25" s="202"/>
      <c r="M25" s="200">
        <f>+'Retiros y situacion Trib.'!G14</f>
        <v>27729</v>
      </c>
      <c r="N25" s="202"/>
      <c r="O25" s="202"/>
      <c r="P25" s="202"/>
      <c r="Q25" s="202"/>
      <c r="R25" s="202"/>
      <c r="S25" s="200">
        <f>+'Retiros y situacion Trib.'!H21</f>
        <v>36951</v>
      </c>
      <c r="T25" s="202"/>
      <c r="U25" s="202"/>
      <c r="V25" s="202"/>
      <c r="W25" s="200">
        <f>+'Retiros y situacion Trib.'!H22</f>
        <v>14968831.253818</v>
      </c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>
        <v>1</v>
      </c>
    </row>
    <row r="26" spans="2:195" s="172" customFormat="1" x14ac:dyDescent="0.25">
      <c r="B26" s="203" t="s">
        <v>255</v>
      </c>
      <c r="C26" s="204" t="s">
        <v>256</v>
      </c>
      <c r="D26" s="205"/>
      <c r="E26" s="205"/>
      <c r="F26" s="203">
        <f>+'Retiros y situacion Trib.'!O8</f>
        <v>6937865</v>
      </c>
      <c r="G26" s="203">
        <f>+'Retiros y situacion Trib.'!O9</f>
        <v>220220</v>
      </c>
      <c r="H26" s="203">
        <f>+'Retiros y situacion Trib.'!O10</f>
        <v>8033833.9999999981</v>
      </c>
      <c r="I26" s="203"/>
      <c r="J26" s="203"/>
      <c r="K26" s="205"/>
      <c r="L26" s="205"/>
      <c r="M26" s="203">
        <f>+'Retiros y situacion Trib.'!O14</f>
        <v>3081</v>
      </c>
      <c r="N26" s="205"/>
      <c r="O26" s="205"/>
      <c r="P26" s="203"/>
      <c r="Q26" s="203"/>
      <c r="R26" s="205"/>
      <c r="S26" s="205"/>
      <c r="T26" s="203">
        <f>+'Retiros y situacion Trib.'!P23</f>
        <v>2971418</v>
      </c>
      <c r="U26" s="205"/>
      <c r="V26" s="205"/>
      <c r="W26" s="203">
        <f>+'Retiros y situacion Trib.'!P21</f>
        <v>2566059.7461820003</v>
      </c>
      <c r="X26" s="205"/>
      <c r="Y26" s="205"/>
      <c r="Z26" s="205"/>
      <c r="AA26" s="205"/>
      <c r="AB26" s="203">
        <f>+'Retiros y situacion Trib.'!P22</f>
        <v>41080</v>
      </c>
      <c r="AC26" s="205"/>
      <c r="AD26" s="205"/>
      <c r="AE26" s="205"/>
      <c r="AF26" s="205"/>
      <c r="AG26" s="205"/>
      <c r="AH26" s="205">
        <v>2</v>
      </c>
    </row>
    <row r="27" spans="2:195" s="169" customFormat="1" x14ac:dyDescent="0.25">
      <c r="I27" s="173"/>
      <c r="J27" s="173"/>
      <c r="K27" s="174"/>
      <c r="L27" s="173"/>
      <c r="M27" s="173"/>
    </row>
    <row r="28" spans="2:195" s="169" customFormat="1" x14ac:dyDescent="0.25">
      <c r="B28" s="154" t="s">
        <v>257</v>
      </c>
      <c r="C28" s="169" t="s">
        <v>258</v>
      </c>
    </row>
    <row r="29" spans="2:195" s="169" customFormat="1" ht="15" customHeight="1" x14ac:dyDescent="0.25">
      <c r="B29" s="816" t="s">
        <v>259</v>
      </c>
      <c r="C29" s="816" t="s">
        <v>260</v>
      </c>
      <c r="D29" s="175"/>
      <c r="F29" s="176"/>
      <c r="G29" s="176"/>
      <c r="H29" s="176"/>
      <c r="K29" s="154"/>
      <c r="L29" s="154"/>
      <c r="M29" s="154"/>
      <c r="N29" s="154"/>
      <c r="O29" s="154"/>
    </row>
    <row r="30" spans="2:195" s="169" customFormat="1" ht="15" customHeight="1" x14ac:dyDescent="0.25">
      <c r="B30" s="816"/>
      <c r="C30" s="816"/>
      <c r="D30" s="175"/>
    </row>
    <row r="31" spans="2:195" s="169" customFormat="1" ht="15" customHeight="1" x14ac:dyDescent="0.25">
      <c r="B31" s="816"/>
      <c r="C31" s="816"/>
      <c r="D31" s="175"/>
    </row>
    <row r="32" spans="2:195" s="169" customFormat="1" x14ac:dyDescent="0.25">
      <c r="B32" s="816"/>
      <c r="C32" s="816"/>
      <c r="D32" s="175"/>
    </row>
    <row r="33" spans="2:37" s="169" customFormat="1" x14ac:dyDescent="0.25">
      <c r="B33" s="816"/>
      <c r="C33" s="816"/>
      <c r="D33" s="175"/>
      <c r="R33" s="173"/>
      <c r="T33" s="173"/>
    </row>
    <row r="34" spans="2:37" s="169" customFormat="1" x14ac:dyDescent="0.25">
      <c r="B34" s="177" t="s">
        <v>261</v>
      </c>
      <c r="C34" s="177" t="s">
        <v>262</v>
      </c>
      <c r="D34" s="178"/>
    </row>
    <row r="36" spans="2:37" x14ac:dyDescent="0.25">
      <c r="B36" s="831" t="s">
        <v>263</v>
      </c>
      <c r="C36" s="832"/>
      <c r="D36" s="832"/>
      <c r="E36" s="832"/>
      <c r="F36" s="832"/>
      <c r="G36" s="832"/>
      <c r="H36" s="832"/>
      <c r="I36" s="832"/>
      <c r="J36" s="832"/>
      <c r="K36" s="832"/>
      <c r="L36" s="832"/>
      <c r="M36" s="832"/>
      <c r="N36" s="832"/>
      <c r="O36" s="832"/>
      <c r="P36" s="832"/>
      <c r="Q36" s="832"/>
      <c r="R36" s="832"/>
      <c r="S36" s="832"/>
      <c r="T36" s="832"/>
      <c r="U36" s="832"/>
      <c r="V36" s="832"/>
      <c r="W36" s="832"/>
      <c r="X36" s="832"/>
      <c r="Y36" s="832"/>
      <c r="Z36" s="832"/>
      <c r="AA36" s="832"/>
      <c r="AB36" s="832"/>
      <c r="AC36" s="832"/>
      <c r="AD36" s="832"/>
      <c r="AE36" s="832"/>
      <c r="AF36" s="833"/>
      <c r="AK36" s="169"/>
    </row>
    <row r="37" spans="2:37" ht="36" customHeight="1" x14ac:dyDescent="0.25">
      <c r="B37" s="834" t="s">
        <v>186</v>
      </c>
      <c r="C37" s="835" t="s">
        <v>187</v>
      </c>
      <c r="D37" s="835"/>
      <c r="E37" s="835"/>
      <c r="F37" s="835"/>
      <c r="G37" s="835"/>
      <c r="H37" s="835"/>
      <c r="I37" s="835"/>
      <c r="J37" s="835"/>
      <c r="K37" s="835"/>
      <c r="L37" s="835"/>
      <c r="M37" s="835"/>
      <c r="N37" s="835"/>
      <c r="O37" s="816" t="s">
        <v>188</v>
      </c>
      <c r="P37" s="816"/>
      <c r="Q37" s="816"/>
      <c r="R37" s="816"/>
      <c r="S37" s="816"/>
      <c r="T37" s="816"/>
      <c r="U37" s="816"/>
      <c r="V37" s="816"/>
      <c r="W37" s="816"/>
      <c r="X37" s="816"/>
      <c r="Y37" s="816"/>
      <c r="Z37" s="816"/>
      <c r="AA37" s="816"/>
      <c r="AB37" s="816"/>
      <c r="AC37" s="816"/>
      <c r="AD37" s="834" t="s">
        <v>189</v>
      </c>
      <c r="AE37" s="836" t="s">
        <v>260</v>
      </c>
      <c r="AF37" s="839" t="s">
        <v>264</v>
      </c>
    </row>
    <row r="38" spans="2:37" ht="28.5" customHeight="1" x14ac:dyDescent="0.25">
      <c r="B38" s="834"/>
      <c r="C38" s="816" t="s">
        <v>191</v>
      </c>
      <c r="D38" s="816"/>
      <c r="E38" s="816"/>
      <c r="F38" s="816"/>
      <c r="G38" s="840" t="s">
        <v>192</v>
      </c>
      <c r="H38" s="841"/>
      <c r="I38" s="841"/>
      <c r="J38" s="841"/>
      <c r="K38" s="841"/>
      <c r="L38" s="168"/>
      <c r="M38" s="168"/>
      <c r="N38" s="168"/>
      <c r="O38" s="840" t="s">
        <v>193</v>
      </c>
      <c r="P38" s="841"/>
      <c r="Q38" s="841"/>
      <c r="R38" s="841"/>
      <c r="S38" s="841"/>
      <c r="T38" s="841"/>
      <c r="U38" s="841"/>
      <c r="V38" s="841"/>
      <c r="W38" s="842"/>
      <c r="X38" s="840" t="s">
        <v>194</v>
      </c>
      <c r="Y38" s="841"/>
      <c r="Z38" s="841"/>
      <c r="AA38" s="841"/>
      <c r="AB38" s="842"/>
      <c r="AC38" s="834" t="s">
        <v>195</v>
      </c>
      <c r="AD38" s="834"/>
      <c r="AE38" s="837"/>
      <c r="AF38" s="839"/>
      <c r="AJ38" s="169"/>
      <c r="AK38" s="169"/>
    </row>
    <row r="39" spans="2:37" ht="54" customHeight="1" x14ac:dyDescent="0.25">
      <c r="B39" s="834"/>
      <c r="C39" s="816"/>
      <c r="D39" s="816"/>
      <c r="E39" s="816"/>
      <c r="F39" s="816"/>
      <c r="G39" s="843" t="s">
        <v>196</v>
      </c>
      <c r="H39" s="844"/>
      <c r="I39" s="844"/>
      <c r="J39" s="844"/>
      <c r="K39" s="844"/>
      <c r="L39" s="845" t="s">
        <v>265</v>
      </c>
      <c r="M39" s="846"/>
      <c r="N39" s="836" t="s">
        <v>198</v>
      </c>
      <c r="O39" s="829" t="s">
        <v>199</v>
      </c>
      <c r="P39" s="847"/>
      <c r="Q39" s="847"/>
      <c r="R39" s="847"/>
      <c r="S39" s="847"/>
      <c r="T39" s="830"/>
      <c r="U39" s="829" t="s">
        <v>200</v>
      </c>
      <c r="V39" s="830"/>
      <c r="W39" s="848" t="s">
        <v>201</v>
      </c>
      <c r="X39" s="829" t="s">
        <v>199</v>
      </c>
      <c r="Y39" s="830"/>
      <c r="Z39" s="829" t="s">
        <v>266</v>
      </c>
      <c r="AA39" s="830"/>
      <c r="AB39" s="817" t="s">
        <v>202</v>
      </c>
      <c r="AC39" s="834"/>
      <c r="AD39" s="834"/>
      <c r="AE39" s="837"/>
      <c r="AF39" s="839"/>
    </row>
    <row r="40" spans="2:37" ht="50.25" customHeight="1" x14ac:dyDescent="0.25">
      <c r="B40" s="834"/>
      <c r="C40" s="816"/>
      <c r="D40" s="816"/>
      <c r="E40" s="816"/>
      <c r="F40" s="816"/>
      <c r="G40" s="820" t="s">
        <v>203</v>
      </c>
      <c r="H40" s="823" t="s">
        <v>204</v>
      </c>
      <c r="I40" s="820" t="s">
        <v>205</v>
      </c>
      <c r="J40" s="820" t="s">
        <v>206</v>
      </c>
      <c r="K40" s="820" t="s">
        <v>207</v>
      </c>
      <c r="L40" s="826" t="s">
        <v>208</v>
      </c>
      <c r="M40" s="820" t="s">
        <v>209</v>
      </c>
      <c r="N40" s="837"/>
      <c r="O40" s="829" t="s">
        <v>210</v>
      </c>
      <c r="P40" s="830"/>
      <c r="Q40" s="829" t="s">
        <v>211</v>
      </c>
      <c r="R40" s="830"/>
      <c r="S40" s="829" t="s">
        <v>212</v>
      </c>
      <c r="T40" s="830"/>
      <c r="U40" s="829" t="s">
        <v>212</v>
      </c>
      <c r="V40" s="830"/>
      <c r="W40" s="849"/>
      <c r="X40" s="815" t="s">
        <v>213</v>
      </c>
      <c r="Y40" s="815" t="s">
        <v>214</v>
      </c>
      <c r="Z40" s="815" t="s">
        <v>213</v>
      </c>
      <c r="AA40" s="815" t="s">
        <v>214</v>
      </c>
      <c r="AB40" s="818"/>
      <c r="AC40" s="834"/>
      <c r="AD40" s="834"/>
      <c r="AE40" s="837"/>
      <c r="AF40" s="839"/>
    </row>
    <row r="41" spans="2:37" x14ac:dyDescent="0.25">
      <c r="B41" s="834"/>
      <c r="C41" s="816" t="s">
        <v>216</v>
      </c>
      <c r="D41" s="816" t="s">
        <v>217</v>
      </c>
      <c r="E41" s="816" t="s">
        <v>218</v>
      </c>
      <c r="F41" s="816" t="s">
        <v>219</v>
      </c>
      <c r="G41" s="821"/>
      <c r="H41" s="824"/>
      <c r="I41" s="821"/>
      <c r="J41" s="821"/>
      <c r="K41" s="821"/>
      <c r="L41" s="827"/>
      <c r="M41" s="821"/>
      <c r="N41" s="837"/>
      <c r="O41" s="815" t="s">
        <v>213</v>
      </c>
      <c r="P41" s="815" t="s">
        <v>214</v>
      </c>
      <c r="Q41" s="815" t="s">
        <v>213</v>
      </c>
      <c r="R41" s="815" t="s">
        <v>214</v>
      </c>
      <c r="S41" s="815" t="s">
        <v>213</v>
      </c>
      <c r="T41" s="815" t="s">
        <v>214</v>
      </c>
      <c r="U41" s="815" t="s">
        <v>213</v>
      </c>
      <c r="V41" s="815" t="s">
        <v>214</v>
      </c>
      <c r="W41" s="849"/>
      <c r="X41" s="815"/>
      <c r="Y41" s="815"/>
      <c r="Z41" s="815"/>
      <c r="AA41" s="815"/>
      <c r="AB41" s="818"/>
      <c r="AC41" s="834"/>
      <c r="AD41" s="834"/>
      <c r="AE41" s="837"/>
      <c r="AF41" s="839"/>
    </row>
    <row r="42" spans="2:37" ht="83.25" customHeight="1" x14ac:dyDescent="0.25">
      <c r="B42" s="834"/>
      <c r="C42" s="816"/>
      <c r="D42" s="816"/>
      <c r="E42" s="816"/>
      <c r="F42" s="816"/>
      <c r="G42" s="822"/>
      <c r="H42" s="825"/>
      <c r="I42" s="822"/>
      <c r="J42" s="822"/>
      <c r="K42" s="822"/>
      <c r="L42" s="828"/>
      <c r="M42" s="822"/>
      <c r="N42" s="838"/>
      <c r="O42" s="815"/>
      <c r="P42" s="815"/>
      <c r="Q42" s="815"/>
      <c r="R42" s="815"/>
      <c r="S42" s="815"/>
      <c r="T42" s="815"/>
      <c r="U42" s="815"/>
      <c r="V42" s="815"/>
      <c r="W42" s="850"/>
      <c r="X42" s="815"/>
      <c r="Y42" s="815"/>
      <c r="Z42" s="815"/>
      <c r="AA42" s="815"/>
      <c r="AB42" s="819"/>
      <c r="AC42" s="834"/>
      <c r="AD42" s="834"/>
      <c r="AE42" s="838"/>
      <c r="AF42" s="839"/>
    </row>
    <row r="43" spans="2:37" ht="43.5" customHeight="1" x14ac:dyDescent="0.25">
      <c r="B43" s="171" t="s">
        <v>267</v>
      </c>
      <c r="C43" s="171" t="s">
        <v>268</v>
      </c>
      <c r="D43" s="171" t="s">
        <v>269</v>
      </c>
      <c r="E43" s="171" t="s">
        <v>270</v>
      </c>
      <c r="F43" s="171" t="s">
        <v>271</v>
      </c>
      <c r="G43" s="171" t="s">
        <v>272</v>
      </c>
      <c r="H43" s="171" t="s">
        <v>273</v>
      </c>
      <c r="I43" s="171" t="s">
        <v>274</v>
      </c>
      <c r="J43" s="171" t="s">
        <v>275</v>
      </c>
      <c r="K43" s="171" t="s">
        <v>276</v>
      </c>
      <c r="L43" s="171" t="s">
        <v>277</v>
      </c>
      <c r="M43" s="171" t="s">
        <v>278</v>
      </c>
      <c r="N43" s="171" t="s">
        <v>279</v>
      </c>
      <c r="O43" s="171" t="s">
        <v>280</v>
      </c>
      <c r="P43" s="171" t="s">
        <v>281</v>
      </c>
      <c r="Q43" s="171" t="s">
        <v>282</v>
      </c>
      <c r="R43" s="171" t="s">
        <v>283</v>
      </c>
      <c r="S43" s="171" t="s">
        <v>284</v>
      </c>
      <c r="T43" s="171" t="s">
        <v>285</v>
      </c>
      <c r="U43" s="171" t="s">
        <v>286</v>
      </c>
      <c r="V43" s="171" t="s">
        <v>287</v>
      </c>
      <c r="W43" s="171" t="s">
        <v>288</v>
      </c>
      <c r="X43" s="171" t="s">
        <v>289</v>
      </c>
      <c r="Y43" s="171" t="s">
        <v>290</v>
      </c>
      <c r="Z43" s="171" t="s">
        <v>291</v>
      </c>
      <c r="AA43" s="171" t="s">
        <v>292</v>
      </c>
      <c r="AB43" s="171" t="s">
        <v>293</v>
      </c>
      <c r="AC43" s="171" t="s">
        <v>294</v>
      </c>
      <c r="AD43" s="171" t="s">
        <v>295</v>
      </c>
      <c r="AE43" s="171" t="s">
        <v>296</v>
      </c>
      <c r="AF43" s="171" t="s">
        <v>297</v>
      </c>
    </row>
    <row r="44" spans="2:37" s="172" customFormat="1" ht="43.5" customHeight="1" x14ac:dyDescent="0.25">
      <c r="B44" s="199">
        <f>SUM(E25:E26)</f>
        <v>0</v>
      </c>
      <c r="C44" s="199">
        <f>SUM(F25:F26)</f>
        <v>47509056</v>
      </c>
      <c r="D44" s="199">
        <f t="shared" ref="D44:AD44" si="0">SUM(G25:G26)</f>
        <v>220220</v>
      </c>
      <c r="E44" s="199">
        <f t="shared" si="0"/>
        <v>8033833.9999999981</v>
      </c>
      <c r="F44" s="199">
        <f t="shared" si="0"/>
        <v>0</v>
      </c>
      <c r="G44" s="199">
        <f t="shared" si="0"/>
        <v>41080</v>
      </c>
      <c r="H44" s="199">
        <f t="shared" si="0"/>
        <v>0</v>
      </c>
      <c r="I44" s="199">
        <f t="shared" si="0"/>
        <v>0</v>
      </c>
      <c r="J44" s="199">
        <f t="shared" si="0"/>
        <v>30810</v>
      </c>
      <c r="K44" s="199">
        <f t="shared" si="0"/>
        <v>0</v>
      </c>
      <c r="L44" s="199">
        <f t="shared" si="0"/>
        <v>0</v>
      </c>
      <c r="M44" s="199">
        <f t="shared" si="0"/>
        <v>0</v>
      </c>
      <c r="N44" s="199">
        <f t="shared" si="0"/>
        <v>0</v>
      </c>
      <c r="O44" s="199">
        <f t="shared" si="0"/>
        <v>0</v>
      </c>
      <c r="P44" s="199">
        <f>SUM(S25:S26)</f>
        <v>36951</v>
      </c>
      <c r="Q44" s="199">
        <f>SUM(T25:T26)</f>
        <v>2971418</v>
      </c>
      <c r="R44" s="199">
        <f t="shared" si="0"/>
        <v>0</v>
      </c>
      <c r="S44" s="199">
        <f t="shared" si="0"/>
        <v>0</v>
      </c>
      <c r="T44" s="199">
        <f>SUM(W25:W26)</f>
        <v>17534891</v>
      </c>
      <c r="U44" s="199">
        <f t="shared" si="0"/>
        <v>0</v>
      </c>
      <c r="V44" s="199">
        <f t="shared" si="0"/>
        <v>0</v>
      </c>
      <c r="W44" s="199">
        <f t="shared" si="0"/>
        <v>0</v>
      </c>
      <c r="X44" s="199">
        <f t="shared" si="0"/>
        <v>0</v>
      </c>
      <c r="Y44" s="199">
        <f t="shared" si="0"/>
        <v>41080</v>
      </c>
      <c r="Z44" s="199">
        <f t="shared" si="0"/>
        <v>0</v>
      </c>
      <c r="AA44" s="199">
        <f t="shared" si="0"/>
        <v>0</v>
      </c>
      <c r="AB44" s="199">
        <f t="shared" si="0"/>
        <v>0</v>
      </c>
      <c r="AC44" s="199">
        <f t="shared" si="0"/>
        <v>0</v>
      </c>
      <c r="AD44" s="199">
        <f t="shared" si="0"/>
        <v>0</v>
      </c>
      <c r="AE44" s="199"/>
      <c r="AF44" s="199">
        <v>2</v>
      </c>
    </row>
    <row r="47" spans="2:37" x14ac:dyDescent="0.25">
      <c r="B47" s="811" t="s">
        <v>298</v>
      </c>
      <c r="C47" s="811"/>
      <c r="D47" s="811"/>
      <c r="E47" s="811"/>
      <c r="F47" s="811"/>
      <c r="G47" s="811"/>
      <c r="H47" s="811"/>
      <c r="I47" s="811"/>
      <c r="J47" s="811"/>
      <c r="K47" s="811"/>
      <c r="L47" s="811"/>
      <c r="M47" s="811"/>
      <c r="N47" s="811"/>
      <c r="O47" s="811"/>
      <c r="P47" s="811"/>
      <c r="Q47" s="811"/>
      <c r="R47" s="811"/>
      <c r="S47" s="811"/>
      <c r="T47" s="811"/>
      <c r="U47" s="811"/>
      <c r="V47" s="811"/>
    </row>
    <row r="48" spans="2:37" x14ac:dyDescent="0.25"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</row>
    <row r="49" spans="2:17" x14ac:dyDescent="0.25">
      <c r="Q49" s="169"/>
    </row>
    <row r="50" spans="2:17" x14ac:dyDescent="0.25">
      <c r="B50" s="812" t="s">
        <v>299</v>
      </c>
      <c r="C50" s="813"/>
      <c r="D50" s="179"/>
      <c r="F50" s="814" t="s">
        <v>300</v>
      </c>
      <c r="G50" s="814"/>
      <c r="H50" s="814"/>
      <c r="I50" s="814"/>
      <c r="J50" s="179"/>
      <c r="K50" s="179"/>
      <c r="L50" s="179"/>
      <c r="M50" s="179"/>
      <c r="N50" s="179"/>
    </row>
    <row r="51" spans="2:17" x14ac:dyDescent="0.25">
      <c r="B51" s="180"/>
      <c r="C51" s="181"/>
      <c r="D51" s="182"/>
      <c r="F51" s="180"/>
      <c r="G51" s="183"/>
      <c r="H51" s="183"/>
      <c r="I51" s="181"/>
      <c r="J51" s="182"/>
      <c r="K51" s="182"/>
      <c r="L51" s="182"/>
      <c r="M51" s="182"/>
      <c r="N51" s="182"/>
    </row>
    <row r="52" spans="2:17" x14ac:dyDescent="0.25">
      <c r="C52" s="169"/>
      <c r="D52" s="169"/>
    </row>
  </sheetData>
  <mergeCells count="107">
    <mergeCell ref="D2:M3"/>
    <mergeCell ref="D9:F9"/>
    <mergeCell ref="D11:F11"/>
    <mergeCell ref="D13:F13"/>
    <mergeCell ref="D14:F14"/>
    <mergeCell ref="B18:B23"/>
    <mergeCell ref="C18:C23"/>
    <mergeCell ref="D18:D23"/>
    <mergeCell ref="E18:E23"/>
    <mergeCell ref="F18:Q18"/>
    <mergeCell ref="R18:AF18"/>
    <mergeCell ref="AG18:AG23"/>
    <mergeCell ref="AH18:AH23"/>
    <mergeCell ref="F19:I21"/>
    <mergeCell ref="J19:N19"/>
    <mergeCell ref="R19:Z19"/>
    <mergeCell ref="AA19:AE19"/>
    <mergeCell ref="AF19:AF23"/>
    <mergeCell ref="J20:N20"/>
    <mergeCell ref="O20:P20"/>
    <mergeCell ref="AE20:AE23"/>
    <mergeCell ref="J21:J23"/>
    <mergeCell ref="K21:K23"/>
    <mergeCell ref="L21:L23"/>
    <mergeCell ref="M21:M23"/>
    <mergeCell ref="N21:N23"/>
    <mergeCell ref="O21:O23"/>
    <mergeCell ref="P21:P23"/>
    <mergeCell ref="R21:S21"/>
    <mergeCell ref="T21:U21"/>
    <mergeCell ref="Q20:Q23"/>
    <mergeCell ref="R20:W20"/>
    <mergeCell ref="X20:Y20"/>
    <mergeCell ref="Z20:Z23"/>
    <mergeCell ref="AA20:AB20"/>
    <mergeCell ref="AC20:AD20"/>
    <mergeCell ref="V21:W21"/>
    <mergeCell ref="X21:Y21"/>
    <mergeCell ref="AA21:AA23"/>
    <mergeCell ref="AB21:AB23"/>
    <mergeCell ref="V22:V23"/>
    <mergeCell ref="W22:W23"/>
    <mergeCell ref="X22:X23"/>
    <mergeCell ref="Y22:Y23"/>
    <mergeCell ref="B29:B33"/>
    <mergeCell ref="C29:C33"/>
    <mergeCell ref="AC21:AC23"/>
    <mergeCell ref="AD21:AD23"/>
    <mergeCell ref="F22:F23"/>
    <mergeCell ref="G22:G23"/>
    <mergeCell ref="H22:H23"/>
    <mergeCell ref="I22:I23"/>
    <mergeCell ref="R22:R23"/>
    <mergeCell ref="S22:S23"/>
    <mergeCell ref="T22:T23"/>
    <mergeCell ref="U22:U23"/>
    <mergeCell ref="B36:AF36"/>
    <mergeCell ref="B37:B42"/>
    <mergeCell ref="C37:N37"/>
    <mergeCell ref="O37:AC37"/>
    <mergeCell ref="AD37:AD42"/>
    <mergeCell ref="AE37:AE42"/>
    <mergeCell ref="AF37:AF42"/>
    <mergeCell ref="C38:F40"/>
    <mergeCell ref="G38:K38"/>
    <mergeCell ref="O38:W38"/>
    <mergeCell ref="X38:AB38"/>
    <mergeCell ref="AC38:AC42"/>
    <mergeCell ref="G39:K39"/>
    <mergeCell ref="L39:M39"/>
    <mergeCell ref="N39:N42"/>
    <mergeCell ref="O39:T39"/>
    <mergeCell ref="U39:V39"/>
    <mergeCell ref="W39:W42"/>
    <mergeCell ref="X39:Y39"/>
    <mergeCell ref="Z39:AA39"/>
    <mergeCell ref="S40:T40"/>
    <mergeCell ref="U40:V40"/>
    <mergeCell ref="X40:X42"/>
    <mergeCell ref="Y40:Y42"/>
    <mergeCell ref="Z40:Z42"/>
    <mergeCell ref="AA40:AA42"/>
    <mergeCell ref="AB39:AB42"/>
    <mergeCell ref="G40:G42"/>
    <mergeCell ref="H40:H42"/>
    <mergeCell ref="I40:I42"/>
    <mergeCell ref="J40:J42"/>
    <mergeCell ref="K40:K42"/>
    <mergeCell ref="L40:L42"/>
    <mergeCell ref="M40:M42"/>
    <mergeCell ref="O40:P40"/>
    <mergeCell ref="Q40:R40"/>
    <mergeCell ref="B47:V47"/>
    <mergeCell ref="B50:C50"/>
    <mergeCell ref="F50:I50"/>
    <mergeCell ref="Q41:Q42"/>
    <mergeCell ref="R41:R42"/>
    <mergeCell ref="S41:S42"/>
    <mergeCell ref="T41:T42"/>
    <mergeCell ref="U41:U42"/>
    <mergeCell ref="V41:V42"/>
    <mergeCell ref="C41:C42"/>
    <mergeCell ref="D41:D42"/>
    <mergeCell ref="E41:E42"/>
    <mergeCell ref="F41:F42"/>
    <mergeCell ref="O41:O42"/>
    <mergeCell ref="P41:P42"/>
  </mergeCells>
  <pageMargins left="0.23622047244094491" right="0.23622047244094491" top="0.51" bottom="0.46" header="0.31496062992125984" footer="0.31496062992125984"/>
  <pageSetup paperSize="5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910F3-9A8F-44A0-8AE8-B2917FAF26E4}">
  <dimension ref="B1:Q56"/>
  <sheetViews>
    <sheetView showGridLines="0" topLeftCell="A43" zoomScale="90" zoomScaleNormal="90" workbookViewId="0">
      <selection activeCell="O4" sqref="O4"/>
    </sheetView>
  </sheetViews>
  <sheetFormatPr baseColWidth="10" defaultColWidth="11.5703125" defaultRowHeight="15" x14ac:dyDescent="0.25"/>
  <cols>
    <col min="1" max="2" width="5.5703125" customWidth="1"/>
    <col min="3" max="3" width="6.140625" bestFit="1" customWidth="1"/>
    <col min="4" max="4" width="14.5703125" customWidth="1"/>
    <col min="5" max="5" width="13.42578125" customWidth="1"/>
    <col min="8" max="8" width="15.42578125" customWidth="1"/>
    <col min="9" max="9" width="6.5703125" customWidth="1"/>
    <col min="10" max="10" width="13.28515625" bestFit="1" customWidth="1"/>
    <col min="11" max="11" width="14.5703125" style="255" bestFit="1" customWidth="1"/>
    <col min="12" max="12" width="20.5703125" style="256" customWidth="1"/>
    <col min="13" max="13" width="4.85546875" customWidth="1"/>
    <col min="14" max="14" width="10.28515625" bestFit="1" customWidth="1"/>
    <col min="16" max="16" width="11.5703125" hidden="1" customWidth="1"/>
  </cols>
  <sheetData>
    <row r="1" spans="2:17" ht="10.5" customHeight="1" x14ac:dyDescent="0.25">
      <c r="D1" s="292"/>
    </row>
    <row r="2" spans="2:17" ht="18.75" x14ac:dyDescent="0.3">
      <c r="B2" s="404"/>
      <c r="C2" s="404"/>
      <c r="D2" s="477" t="s">
        <v>359</v>
      </c>
      <c r="E2" s="478"/>
      <c r="F2" s="478"/>
      <c r="G2" s="478"/>
      <c r="H2" s="478"/>
      <c r="I2" s="478"/>
      <c r="J2" s="478"/>
      <c r="K2" s="479"/>
      <c r="L2" s="257"/>
      <c r="N2" s="474" t="s">
        <v>1280</v>
      </c>
      <c r="O2" s="475"/>
      <c r="P2" s="476"/>
      <c r="Q2" s="414"/>
    </row>
    <row r="3" spans="2:17" ht="31.5" customHeight="1" x14ac:dyDescent="0.25">
      <c r="B3" s="382"/>
      <c r="C3" s="405" t="s">
        <v>1268</v>
      </c>
      <c r="D3" s="480"/>
      <c r="E3" s="481"/>
      <c r="F3" s="481"/>
      <c r="G3" s="481"/>
      <c r="H3" s="481"/>
      <c r="I3" s="481"/>
      <c r="J3" s="481"/>
      <c r="K3" s="482"/>
      <c r="L3" s="406" t="s">
        <v>389</v>
      </c>
      <c r="N3" s="417" t="s">
        <v>1267</v>
      </c>
      <c r="O3" s="408" t="s">
        <v>418</v>
      </c>
      <c r="P3" s="407" t="s">
        <v>1281</v>
      </c>
    </row>
    <row r="4" spans="2:17" ht="18.75" x14ac:dyDescent="0.3">
      <c r="B4" s="385" t="s">
        <v>301</v>
      </c>
      <c r="C4" s="389">
        <f>+'R12'!K22</f>
        <v>1672</v>
      </c>
      <c r="D4" s="38" t="s">
        <v>369</v>
      </c>
      <c r="E4" s="39"/>
      <c r="F4" s="40"/>
      <c r="G4" s="40"/>
      <c r="H4" s="40"/>
      <c r="I4" s="40"/>
      <c r="J4" s="40"/>
      <c r="K4" s="40"/>
      <c r="L4" s="396">
        <f>+Antecedentes!N32</f>
        <v>72213480</v>
      </c>
      <c r="N4" s="409"/>
      <c r="O4" s="389">
        <v>9</v>
      </c>
      <c r="P4" s="409"/>
    </row>
    <row r="5" spans="2:17" ht="18.75" x14ac:dyDescent="0.3">
      <c r="B5" s="385"/>
      <c r="C5" s="390"/>
      <c r="D5" s="261" t="s">
        <v>360</v>
      </c>
      <c r="E5" s="39"/>
      <c r="F5" s="40"/>
      <c r="G5" s="40"/>
      <c r="H5" s="40"/>
      <c r="I5" s="40"/>
      <c r="J5" s="268" t="s">
        <v>370</v>
      </c>
      <c r="K5" s="268" t="s">
        <v>15</v>
      </c>
      <c r="L5" s="397"/>
      <c r="N5" s="410"/>
      <c r="O5" s="410"/>
      <c r="P5" s="410"/>
    </row>
    <row r="6" spans="2:17" ht="18.75" x14ac:dyDescent="0.3">
      <c r="B6" s="385" t="s">
        <v>301</v>
      </c>
      <c r="C6" s="390">
        <f>+'R12'!K25</f>
        <v>1144</v>
      </c>
      <c r="D6" s="186" t="s">
        <v>364</v>
      </c>
      <c r="E6" s="39"/>
      <c r="F6" s="40"/>
      <c r="G6" s="40"/>
      <c r="H6" s="40"/>
      <c r="I6" s="40"/>
      <c r="J6" s="265">
        <f>+Antecedentes!N37</f>
        <v>49213</v>
      </c>
      <c r="K6" s="266">
        <v>1.016</v>
      </c>
      <c r="L6" s="397">
        <f>ROUND(+J6*K6,0)</f>
        <v>50000</v>
      </c>
      <c r="N6" s="410" t="str">
        <f>+'ANEXO N°1 (DDJJ 1847 y 1926)'!B452</f>
        <v>5.03.05.13</v>
      </c>
      <c r="O6" s="390">
        <v>1</v>
      </c>
      <c r="P6" s="410" t="str">
        <f>+'ANEXO N°1 (DDJJ 1847 y 1926)'!C452</f>
        <v>Gasto por Intereses, Reajustes y Multas Fiscales</v>
      </c>
    </row>
    <row r="7" spans="2:17" ht="18.75" x14ac:dyDescent="0.3">
      <c r="B7" s="385" t="s">
        <v>301</v>
      </c>
      <c r="C7" s="390">
        <f>+C6</f>
        <v>1144</v>
      </c>
      <c r="D7" s="186" t="s">
        <v>365</v>
      </c>
      <c r="E7" s="39"/>
      <c r="F7" s="40"/>
      <c r="G7" s="40"/>
      <c r="H7" s="40"/>
      <c r="I7" s="40"/>
      <c r="J7" s="265">
        <f>+Antecedentes!N38</f>
        <v>196850</v>
      </c>
      <c r="K7" s="266">
        <v>1.016</v>
      </c>
      <c r="L7" s="397">
        <f>ROUND(+J7*K7,0)</f>
        <v>200000</v>
      </c>
      <c r="N7" s="410" t="str">
        <f>+'ANEXO N°1 (DDJJ 1847 y 1926)'!B451</f>
        <v>5.03.05.10</v>
      </c>
      <c r="O7" s="390">
        <v>1</v>
      </c>
      <c r="P7" s="410" t="str">
        <f>+'ANEXO N°1 (DDJJ 1847 y 1926)'!C451</f>
        <v xml:space="preserve">Gastos rechazados no afectos a la tributación del art. 21 </v>
      </c>
    </row>
    <row r="8" spans="2:17" ht="18.75" x14ac:dyDescent="0.3">
      <c r="B8" s="385" t="s">
        <v>301</v>
      </c>
      <c r="C8" s="390">
        <f>+'R12'!K30</f>
        <v>1678</v>
      </c>
      <c r="D8" s="105" t="s">
        <v>366</v>
      </c>
      <c r="E8" s="39"/>
      <c r="F8" s="40"/>
      <c r="G8" s="40"/>
      <c r="H8" s="40"/>
      <c r="I8" s="40"/>
      <c r="J8" s="265">
        <f>+Antecedentes!N39</f>
        <v>765054</v>
      </c>
      <c r="K8" s="266">
        <v>1.0129999999999999</v>
      </c>
      <c r="L8" s="397">
        <f>ROUND(+J8*K8,0)</f>
        <v>775000</v>
      </c>
      <c r="N8" s="410" t="str">
        <f>+'ANEXO N°1 (DDJJ 1847 y 1926)'!B448</f>
        <v>5.03.05.02</v>
      </c>
      <c r="O8" s="390">
        <v>1</v>
      </c>
      <c r="P8" s="410" t="str">
        <f>+'ANEXO N°1 (DDJJ 1847 y 1926)'!C448</f>
        <v>Gastos No Documentados</v>
      </c>
    </row>
    <row r="9" spans="2:17" ht="18.75" x14ac:dyDescent="0.3">
      <c r="B9" s="385" t="s">
        <v>301</v>
      </c>
      <c r="C9" s="390">
        <f>+'R12'!K25</f>
        <v>1144</v>
      </c>
      <c r="D9" s="38" t="s">
        <v>367</v>
      </c>
      <c r="E9" s="39"/>
      <c r="F9" s="40"/>
      <c r="G9" s="40"/>
      <c r="H9" s="40"/>
      <c r="I9" s="40"/>
      <c r="J9" s="265">
        <f>+Antecedentes!N40</f>
        <v>2541955</v>
      </c>
      <c r="K9" s="266">
        <v>1.0129999999999999</v>
      </c>
      <c r="L9" s="397">
        <f>ROUND(+J9*K9,0)</f>
        <v>2575000</v>
      </c>
      <c r="N9" s="410" t="str">
        <f>+'ANEXO N°1 (DDJJ 1847 y 1926)'!B453</f>
        <v>5.03.05.14</v>
      </c>
      <c r="O9" s="390">
        <v>1</v>
      </c>
      <c r="P9" s="410" t="str">
        <f>+'ANEXO N°1 (DDJJ 1847 y 1926)'!C453</f>
        <v>Gasto por 'Impuesto de Primera Categoría</v>
      </c>
    </row>
    <row r="10" spans="2:17" ht="18.75" x14ac:dyDescent="0.3">
      <c r="B10" s="385" t="s">
        <v>301</v>
      </c>
      <c r="C10" s="390">
        <f>+C8</f>
        <v>1678</v>
      </c>
      <c r="D10" s="186" t="s">
        <v>368</v>
      </c>
      <c r="E10" s="39"/>
      <c r="F10" s="40"/>
      <c r="G10" s="40"/>
      <c r="H10" s="40"/>
      <c r="I10" s="40"/>
      <c r="J10" s="267">
        <f>+Antecedentes!N41</f>
        <v>3000000</v>
      </c>
      <c r="K10" s="266">
        <v>1</v>
      </c>
      <c r="L10" s="397">
        <f>ROUND(+J10*K10,0)</f>
        <v>3000000</v>
      </c>
      <c r="N10" s="410" t="s">
        <v>1214</v>
      </c>
      <c r="O10" s="390">
        <v>1</v>
      </c>
      <c r="P10" s="411" t="s">
        <v>1215</v>
      </c>
    </row>
    <row r="11" spans="2:17" ht="18.75" x14ac:dyDescent="0.3">
      <c r="B11" s="385"/>
      <c r="C11" s="390"/>
      <c r="D11" s="186"/>
      <c r="E11" s="39"/>
      <c r="F11" s="40"/>
      <c r="G11" s="40"/>
      <c r="H11" s="40"/>
      <c r="I11" s="40"/>
      <c r="J11" s="268" t="s">
        <v>370</v>
      </c>
      <c r="K11" s="269" t="s">
        <v>371</v>
      </c>
      <c r="L11" s="397"/>
      <c r="N11" s="410"/>
      <c r="O11" s="410"/>
      <c r="P11" s="410"/>
    </row>
    <row r="12" spans="2:17" ht="18.75" x14ac:dyDescent="0.3">
      <c r="B12" s="385" t="s">
        <v>301</v>
      </c>
      <c r="C12" s="390">
        <f>+'R12'!K24</f>
        <v>1674</v>
      </c>
      <c r="D12" s="38" t="s">
        <v>362</v>
      </c>
      <c r="E12" s="39"/>
      <c r="F12" s="40"/>
      <c r="G12" s="40"/>
      <c r="H12" s="40"/>
      <c r="I12" s="40"/>
      <c r="J12" s="265">
        <f>+Antecedentes!L49</f>
        <v>55000000</v>
      </c>
      <c r="K12" s="265">
        <f>+Antecedentes!N49</f>
        <v>55835000</v>
      </c>
      <c r="L12" s="397">
        <f>+K12-J12</f>
        <v>835000</v>
      </c>
      <c r="N12" s="431"/>
      <c r="O12" s="390">
        <v>1</v>
      </c>
      <c r="P12" s="410"/>
    </row>
    <row r="13" spans="2:17" ht="18.75" x14ac:dyDescent="0.3">
      <c r="B13" s="392"/>
      <c r="C13" s="393"/>
      <c r="D13" s="185" t="s">
        <v>342</v>
      </c>
      <c r="E13" s="45"/>
      <c r="F13" s="46"/>
      <c r="G13" s="46"/>
      <c r="H13" s="46"/>
      <c r="I13" s="46"/>
      <c r="J13" s="46"/>
      <c r="K13" s="394"/>
      <c r="L13" s="398">
        <f>SUM(L6:L12)</f>
        <v>7435000</v>
      </c>
      <c r="N13" s="410"/>
      <c r="O13" s="410"/>
      <c r="P13" s="410"/>
    </row>
    <row r="14" spans="2:17" ht="18.75" x14ac:dyDescent="0.3">
      <c r="B14" s="385"/>
      <c r="C14" s="390"/>
      <c r="D14" s="38"/>
      <c r="E14" s="39"/>
      <c r="F14" s="40"/>
      <c r="G14" s="40"/>
      <c r="H14" s="40"/>
      <c r="I14" s="40"/>
      <c r="J14" s="40"/>
      <c r="K14" s="40"/>
      <c r="L14" s="397"/>
      <c r="N14" s="410"/>
      <c r="O14" s="410"/>
      <c r="P14" s="410"/>
    </row>
    <row r="15" spans="2:17" ht="18.75" x14ac:dyDescent="0.3">
      <c r="B15" s="385"/>
      <c r="C15" s="390"/>
      <c r="D15" s="261" t="s">
        <v>345</v>
      </c>
      <c r="E15" s="39"/>
      <c r="F15" s="40"/>
      <c r="G15" s="40"/>
      <c r="H15" s="40"/>
      <c r="I15" s="40"/>
      <c r="J15" s="40"/>
      <c r="K15" s="40"/>
      <c r="L15" s="397"/>
      <c r="N15" s="410"/>
      <c r="O15" s="410"/>
      <c r="P15" s="410"/>
    </row>
    <row r="16" spans="2:17" ht="18.75" x14ac:dyDescent="0.3">
      <c r="B16" s="386" t="s">
        <v>302</v>
      </c>
      <c r="C16" s="391">
        <f>+'R12'!K46</f>
        <v>1686</v>
      </c>
      <c r="D16" s="235" t="s">
        <v>374</v>
      </c>
      <c r="E16" s="39"/>
      <c r="F16" s="40"/>
      <c r="H16" s="40"/>
      <c r="I16" s="40"/>
      <c r="J16" s="271"/>
      <c r="K16" s="40"/>
      <c r="L16" s="397">
        <f>-Antecedentes!N33</f>
        <v>-1000000</v>
      </c>
      <c r="N16" s="410" t="s">
        <v>801</v>
      </c>
      <c r="O16" s="390">
        <v>2</v>
      </c>
      <c r="P16" s="410" t="s">
        <v>802</v>
      </c>
    </row>
    <row r="17" spans="2:16" ht="18.75" x14ac:dyDescent="0.3">
      <c r="B17" s="386" t="s">
        <v>302</v>
      </c>
      <c r="C17" s="391">
        <f>+'R12'!K37</f>
        <v>1176</v>
      </c>
      <c r="D17" s="235" t="s">
        <v>382</v>
      </c>
      <c r="E17" s="39"/>
      <c r="F17" s="40"/>
      <c r="H17" s="40"/>
      <c r="I17" s="40"/>
      <c r="J17" s="271"/>
      <c r="K17" s="40"/>
      <c r="L17" s="397">
        <f>-Antecedentes!N42</f>
        <v>-2800000</v>
      </c>
      <c r="N17" s="410" t="s">
        <v>847</v>
      </c>
      <c r="O17" s="390">
        <v>2</v>
      </c>
      <c r="P17" s="412" t="s">
        <v>1266</v>
      </c>
    </row>
    <row r="18" spans="2:16" ht="18.75" x14ac:dyDescent="0.3">
      <c r="B18" s="386" t="s">
        <v>302</v>
      </c>
      <c r="C18" s="391">
        <f>+'R12'!K42</f>
        <v>1682</v>
      </c>
      <c r="D18" t="str">
        <f>+D8</f>
        <v>25.04; Pago que no se ha acreditado la naturaleza ni efectividad actualizados</v>
      </c>
      <c r="E18" s="39"/>
      <c r="F18" s="40"/>
      <c r="H18" s="40"/>
      <c r="I18" s="40"/>
      <c r="J18" s="271" t="s">
        <v>400</v>
      </c>
      <c r="K18" s="40"/>
      <c r="L18" s="397">
        <f>-L8</f>
        <v>-775000</v>
      </c>
      <c r="N18" s="410" t="str">
        <f>+N8</f>
        <v>5.03.05.02</v>
      </c>
      <c r="O18" s="390">
        <v>2</v>
      </c>
      <c r="P18" s="410" t="str">
        <f>+P8</f>
        <v>Gastos No Documentados</v>
      </c>
    </row>
    <row r="19" spans="2:16" ht="18.75" x14ac:dyDescent="0.3">
      <c r="B19" s="386" t="s">
        <v>302</v>
      </c>
      <c r="C19" s="391">
        <f>+'R12'!K43</f>
        <v>1683</v>
      </c>
      <c r="D19" s="235" t="str">
        <f>+D10</f>
        <v xml:space="preserve">15.12; Colegiatura del hijo de la socia Arriagada </v>
      </c>
      <c r="E19" s="39"/>
      <c r="F19" s="40"/>
      <c r="H19" s="40"/>
      <c r="I19" s="40"/>
      <c r="J19" s="271" t="s">
        <v>401</v>
      </c>
      <c r="K19" s="40"/>
      <c r="L19" s="397">
        <f>-L10</f>
        <v>-3000000</v>
      </c>
      <c r="N19" s="410" t="s">
        <v>1216</v>
      </c>
      <c r="O19" s="390">
        <v>2</v>
      </c>
      <c r="P19" s="410" t="s">
        <v>1217</v>
      </c>
    </row>
    <row r="20" spans="2:16" ht="18.75" x14ac:dyDescent="0.3">
      <c r="B20" s="386"/>
      <c r="C20" s="391"/>
      <c r="D20" s="38"/>
      <c r="E20" s="39"/>
      <c r="F20" s="40"/>
      <c r="G20" s="40"/>
      <c r="H20" s="40"/>
      <c r="I20" s="40"/>
      <c r="J20" s="268" t="s">
        <v>370</v>
      </c>
      <c r="K20" s="268" t="s">
        <v>373</v>
      </c>
      <c r="L20" s="397"/>
      <c r="N20" s="410"/>
      <c r="O20" s="410"/>
      <c r="P20" s="410"/>
    </row>
    <row r="21" spans="2:16" ht="18.75" x14ac:dyDescent="0.3">
      <c r="B21" s="386" t="s">
        <v>302</v>
      </c>
      <c r="C21" s="391">
        <f>+'R12'!K23</f>
        <v>1673</v>
      </c>
      <c r="D21" s="38" t="s">
        <v>372</v>
      </c>
      <c r="E21" s="39"/>
      <c r="F21" s="40"/>
      <c r="G21" s="40"/>
      <c r="H21" s="40"/>
      <c r="I21" s="40"/>
      <c r="J21" s="265">
        <f>+Antecedentes!N28</f>
        <v>101240000</v>
      </c>
      <c r="K21" s="270">
        <f>+Antecedentes!N55</f>
        <v>2.7E-2</v>
      </c>
      <c r="L21" s="397">
        <f>-ROUND(+J21*K21,0)</f>
        <v>-2733480</v>
      </c>
      <c r="N21" s="422"/>
      <c r="O21" s="415">
        <v>2</v>
      </c>
      <c r="P21" s="413"/>
    </row>
    <row r="22" spans="2:16" ht="18.75" x14ac:dyDescent="0.3">
      <c r="B22" s="387"/>
      <c r="C22" s="383"/>
      <c r="D22" s="262" t="s">
        <v>361</v>
      </c>
      <c r="E22" s="263"/>
      <c r="F22" s="264"/>
      <c r="G22" s="264"/>
      <c r="H22" s="264"/>
      <c r="I22" s="264"/>
      <c r="J22" s="264"/>
      <c r="K22" s="264"/>
      <c r="L22" s="399">
        <f>SUM(L14:L21)</f>
        <v>-10308480</v>
      </c>
    </row>
    <row r="23" spans="2:16" ht="18.75" x14ac:dyDescent="0.3">
      <c r="B23" s="388" t="s">
        <v>307</v>
      </c>
      <c r="C23" s="384"/>
      <c r="D23" s="272" t="s">
        <v>402</v>
      </c>
      <c r="E23" s="45"/>
      <c r="F23" s="46"/>
      <c r="G23" s="46"/>
      <c r="H23" s="46"/>
      <c r="I23" s="46"/>
      <c r="J23" s="46"/>
      <c r="K23" s="259"/>
      <c r="L23" s="400">
        <f>+L22+L13+L4</f>
        <v>69340000</v>
      </c>
    </row>
    <row r="24" spans="2:16" ht="15.75" customHeight="1" x14ac:dyDescent="0.25">
      <c r="K24"/>
      <c r="L24"/>
    </row>
    <row r="25" spans="2:16" ht="18.75" x14ac:dyDescent="0.3">
      <c r="B25" s="274" t="s">
        <v>302</v>
      </c>
      <c r="C25" s="395">
        <f>+'R12'!K52</f>
        <v>1154</v>
      </c>
      <c r="D25" s="275" t="s">
        <v>375</v>
      </c>
      <c r="E25" s="277"/>
      <c r="F25" s="277"/>
      <c r="G25" s="277"/>
      <c r="H25" s="277"/>
      <c r="I25" s="277"/>
      <c r="J25" s="277"/>
      <c r="K25" s="276"/>
      <c r="L25" s="398">
        <f>-L42</f>
        <v>-5340000</v>
      </c>
      <c r="N25" s="416" t="str">
        <f>+'ANEXO N°1 (DDJJ 1847 y 1926)'!B437</f>
        <v>5.03.04.20</v>
      </c>
      <c r="O25" s="393">
        <v>4</v>
      </c>
      <c r="P25" s="416" t="str">
        <f>+'ANEXO N°1 (DDJJ 1847 y 1926)'!C437</f>
        <v>Deduccion 50% RLI (14 E)</v>
      </c>
    </row>
    <row r="26" spans="2:16" ht="18.75" x14ac:dyDescent="0.3">
      <c r="B26" s="278"/>
      <c r="C26" s="278"/>
      <c r="D26" s="279"/>
      <c r="E26" s="273"/>
      <c r="F26" s="273"/>
      <c r="G26" s="273"/>
      <c r="H26" s="273"/>
      <c r="I26" s="273"/>
      <c r="J26" s="273"/>
      <c r="K26" s="280"/>
      <c r="L26" s="401"/>
    </row>
    <row r="27" spans="2:16" ht="18.75" x14ac:dyDescent="0.3">
      <c r="B27" s="285" t="s">
        <v>108</v>
      </c>
      <c r="C27" s="380"/>
      <c r="D27" s="281" t="s">
        <v>377</v>
      </c>
      <c r="E27" s="46"/>
      <c r="F27" s="46"/>
      <c r="G27" s="46"/>
      <c r="H27" s="46"/>
      <c r="I27" s="46"/>
      <c r="J27" s="46"/>
      <c r="K27" s="259"/>
      <c r="L27" s="402">
        <f>+L23+L25</f>
        <v>64000000</v>
      </c>
      <c r="O27" s="287"/>
    </row>
    <row r="28" spans="2:16" ht="18.75" x14ac:dyDescent="0.3">
      <c r="B28" s="286" t="s">
        <v>108</v>
      </c>
      <c r="C28" s="381"/>
      <c r="D28" s="282" t="s">
        <v>376</v>
      </c>
      <c r="E28" s="283"/>
      <c r="F28" s="283"/>
      <c r="G28" s="283"/>
      <c r="H28" s="283"/>
      <c r="I28" s="283"/>
      <c r="J28" s="283"/>
      <c r="K28" s="284">
        <v>0.27</v>
      </c>
      <c r="L28" s="403">
        <f>ROUND(+L27*K28,0)</f>
        <v>17280000</v>
      </c>
      <c r="N28" s="287"/>
    </row>
    <row r="29" spans="2:16" ht="18.75" x14ac:dyDescent="0.3">
      <c r="B29" s="278"/>
      <c r="C29" s="278"/>
      <c r="D29" s="279"/>
      <c r="E29" s="273"/>
      <c r="F29" s="273"/>
      <c r="G29" s="273"/>
      <c r="H29" s="273"/>
      <c r="I29" s="273"/>
      <c r="J29" s="273"/>
      <c r="K29" s="280"/>
      <c r="L29" s="401"/>
    </row>
    <row r="30" spans="2:16" ht="18.75" x14ac:dyDescent="0.3">
      <c r="B30" s="285" t="s">
        <v>108</v>
      </c>
      <c r="C30" s="380"/>
      <c r="D30" s="281" t="s">
        <v>378</v>
      </c>
      <c r="E30" s="46"/>
      <c r="F30" s="46"/>
      <c r="G30" s="46"/>
      <c r="H30" s="46"/>
      <c r="I30" s="46"/>
      <c r="J30" s="46"/>
      <c r="K30" s="259"/>
      <c r="L30" s="402">
        <f>-L18</f>
        <v>775000</v>
      </c>
      <c r="O30" s="287"/>
    </row>
    <row r="31" spans="2:16" ht="18.75" x14ac:dyDescent="0.3">
      <c r="B31" s="286" t="s">
        <v>108</v>
      </c>
      <c r="C31" s="381"/>
      <c r="D31" s="282" t="s">
        <v>379</v>
      </c>
      <c r="E31" s="283"/>
      <c r="F31" s="283"/>
      <c r="G31" s="283"/>
      <c r="H31" s="283"/>
      <c r="I31" s="283"/>
      <c r="J31" s="283"/>
      <c r="K31" s="284">
        <v>0.4</v>
      </c>
      <c r="L31" s="403">
        <f>ROUND(+L30*K31,0)</f>
        <v>310000</v>
      </c>
    </row>
    <row r="32" spans="2:16" ht="18.75" x14ac:dyDescent="0.3">
      <c r="B32" s="278"/>
      <c r="C32" s="278"/>
      <c r="D32" s="279"/>
      <c r="E32" s="273"/>
      <c r="F32" s="273"/>
      <c r="G32" s="273"/>
      <c r="H32" s="273"/>
      <c r="I32" s="273"/>
      <c r="J32" s="273"/>
      <c r="K32" s="280"/>
      <c r="L32" s="401"/>
    </row>
    <row r="33" spans="2:15" ht="18.75" x14ac:dyDescent="0.3">
      <c r="B33" s="285" t="s">
        <v>108</v>
      </c>
      <c r="C33" s="380"/>
      <c r="D33" s="281" t="s">
        <v>380</v>
      </c>
      <c r="E33" s="46"/>
      <c r="F33" s="46"/>
      <c r="G33" s="46"/>
      <c r="H33" s="46"/>
      <c r="I33" s="46"/>
      <c r="J33" s="46"/>
      <c r="K33" s="259"/>
      <c r="L33" s="402">
        <f>-L19</f>
        <v>3000000</v>
      </c>
      <c r="O33" s="287"/>
    </row>
    <row r="34" spans="2:15" ht="15.75" thickBot="1" x14ac:dyDescent="0.3"/>
    <row r="35" spans="2:15" ht="19.5" thickBot="1" x14ac:dyDescent="0.3">
      <c r="B35" s="483" t="s">
        <v>347</v>
      </c>
      <c r="C35" s="484"/>
      <c r="D35" s="484"/>
      <c r="E35" s="484"/>
      <c r="F35" s="484"/>
      <c r="G35" s="484"/>
      <c r="H35" s="484"/>
      <c r="I35" s="484"/>
      <c r="J35" s="484"/>
      <c r="K35" s="484"/>
      <c r="L35" s="485"/>
    </row>
    <row r="36" spans="2:15" ht="18.75" x14ac:dyDescent="0.3">
      <c r="B36" s="258" t="s">
        <v>1278</v>
      </c>
      <c r="C36" s="378"/>
      <c r="D36" s="38"/>
      <c r="E36" s="39"/>
      <c r="F36" s="40"/>
      <c r="G36" s="40"/>
      <c r="H36" s="40"/>
      <c r="I36" s="40"/>
      <c r="J36" s="40"/>
      <c r="K36" s="40"/>
      <c r="L36" s="397">
        <f>+L23</f>
        <v>69340000</v>
      </c>
    </row>
    <row r="37" spans="2:15" ht="18.75" x14ac:dyDescent="0.3">
      <c r="B37" s="258" t="s">
        <v>348</v>
      </c>
      <c r="C37" s="378"/>
      <c r="D37" s="38"/>
      <c r="E37" s="39"/>
      <c r="F37" s="40"/>
      <c r="G37" s="40"/>
      <c r="H37" s="40"/>
      <c r="I37" s="40"/>
      <c r="J37" s="40"/>
      <c r="K37" s="40"/>
      <c r="L37" s="397">
        <f>-K12</f>
        <v>-55835000</v>
      </c>
    </row>
    <row r="38" spans="2:15" ht="18.75" x14ac:dyDescent="0.3">
      <c r="B38" s="258" t="s">
        <v>1277</v>
      </c>
      <c r="C38" s="378"/>
      <c r="D38" s="38"/>
      <c r="E38" s="39"/>
      <c r="F38" s="40"/>
      <c r="G38" s="40"/>
      <c r="H38" s="40"/>
      <c r="I38" s="40"/>
      <c r="J38" s="40"/>
      <c r="K38" s="40"/>
      <c r="L38" s="397">
        <f>-L6</f>
        <v>-50000</v>
      </c>
    </row>
    <row r="39" spans="2:15" ht="18.75" x14ac:dyDescent="0.3">
      <c r="B39" s="260" t="s">
        <v>351</v>
      </c>
      <c r="C39" s="278"/>
      <c r="D39" s="38"/>
      <c r="E39" s="39"/>
      <c r="F39" s="40"/>
      <c r="G39" s="40"/>
      <c r="H39" s="40"/>
      <c r="I39" s="40"/>
      <c r="J39" s="40"/>
      <c r="K39" s="40"/>
      <c r="L39" s="397">
        <f>-L7</f>
        <v>-200000</v>
      </c>
    </row>
    <row r="40" spans="2:15" ht="18.75" x14ac:dyDescent="0.3">
      <c r="B40" s="258" t="s">
        <v>349</v>
      </c>
      <c r="C40" s="378"/>
      <c r="D40" s="38"/>
      <c r="E40" s="39"/>
      <c r="F40" s="40"/>
      <c r="G40" s="40"/>
      <c r="H40" s="40"/>
      <c r="I40" s="40"/>
      <c r="J40" s="40"/>
      <c r="K40" s="40"/>
      <c r="L40" s="397">
        <f>-L9</f>
        <v>-2575000</v>
      </c>
    </row>
    <row r="41" spans="2:15" ht="18.75" x14ac:dyDescent="0.3">
      <c r="B41" s="43" t="s">
        <v>1279</v>
      </c>
      <c r="C41" s="379"/>
      <c r="D41" s="44"/>
      <c r="E41" s="45"/>
      <c r="F41" s="46"/>
      <c r="G41" s="46"/>
      <c r="H41" s="46"/>
      <c r="I41" s="46"/>
      <c r="J41" s="46"/>
      <c r="K41" s="259"/>
      <c r="L41" s="206">
        <f>SUM(L36:L40)</f>
        <v>10680000</v>
      </c>
    </row>
    <row r="42" spans="2:15" x14ac:dyDescent="0.25">
      <c r="B42" s="486" t="s">
        <v>350</v>
      </c>
      <c r="C42" s="487"/>
      <c r="D42" s="487"/>
      <c r="E42" s="487"/>
      <c r="F42" s="487"/>
      <c r="G42" s="487"/>
      <c r="H42" s="487"/>
      <c r="I42" s="487"/>
      <c r="J42" s="487"/>
      <c r="K42" s="488"/>
      <c r="L42" s="492">
        <f>MAX(ROUND(+N43*L41,0),0)</f>
        <v>5340000</v>
      </c>
    </row>
    <row r="43" spans="2:15" x14ac:dyDescent="0.25">
      <c r="B43" s="489"/>
      <c r="C43" s="490"/>
      <c r="D43" s="490"/>
      <c r="E43" s="490"/>
      <c r="F43" s="490"/>
      <c r="G43" s="490"/>
      <c r="H43" s="490"/>
      <c r="I43" s="490"/>
      <c r="J43" s="490"/>
      <c r="K43" s="491"/>
      <c r="L43" s="493"/>
      <c r="N43" s="288">
        <v>0.5</v>
      </c>
    </row>
    <row r="56" spans="4:4" x14ac:dyDescent="0.25">
      <c r="D56" s="337" t="s">
        <v>443</v>
      </c>
    </row>
  </sheetData>
  <mergeCells count="5">
    <mergeCell ref="N2:P2"/>
    <mergeCell ref="D2:K3"/>
    <mergeCell ref="B35:L35"/>
    <mergeCell ref="B42:K43"/>
    <mergeCell ref="L42:L43"/>
  </mergeCells>
  <pageMargins left="0.51181102362204722" right="0.15748031496062992" top="0.70866141732283472" bottom="0.47244094488188981" header="0.23622047244094491" footer="0.27559055118110237"/>
  <pageSetup paperSize="5" scale="99" fitToWidth="2" fitToHeight="2" orientation="landscape" horizontalDpi="200" verticalDpi="200" r:id="rId1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B6085-B405-4670-A6AF-DB342BA4BF3F}">
  <sheetPr>
    <pageSetUpPr fitToPage="1"/>
  </sheetPr>
  <dimension ref="A2:AS64"/>
  <sheetViews>
    <sheetView showGridLines="0" topLeftCell="A50" workbookViewId="0">
      <selection activeCell="G42" sqref="G42"/>
    </sheetView>
  </sheetViews>
  <sheetFormatPr baseColWidth="10" defaultColWidth="11.42578125" defaultRowHeight="11.25" outlineLevelRow="1" x14ac:dyDescent="0.2"/>
  <cols>
    <col min="1" max="1" width="4.140625" style="301" customWidth="1"/>
    <col min="2" max="2" width="5.28515625" style="302" customWidth="1"/>
    <col min="3" max="3" width="13" style="302" customWidth="1"/>
    <col min="4" max="4" width="14.7109375" style="302" customWidth="1"/>
    <col min="5" max="5" width="14.42578125" style="302" customWidth="1"/>
    <col min="6" max="6" width="19.85546875" style="302" customWidth="1"/>
    <col min="7" max="7" width="23.140625" style="302" customWidth="1"/>
    <col min="8" max="8" width="15" style="302" customWidth="1"/>
    <col min="9" max="9" width="14.140625" style="302" customWidth="1"/>
    <col min="10" max="10" width="13.5703125" style="302" customWidth="1"/>
    <col min="11" max="11" width="13.85546875" style="302" customWidth="1"/>
    <col min="12" max="12" width="11.5703125" style="302" customWidth="1"/>
    <col min="13" max="13" width="13.5703125" style="302" customWidth="1"/>
    <col min="14" max="14" width="16.42578125" style="302" customWidth="1"/>
    <col min="15" max="15" width="18.7109375" style="302" customWidth="1"/>
    <col min="16" max="16" width="17.42578125" style="302" customWidth="1"/>
    <col min="17" max="17" width="17.28515625" style="302" customWidth="1"/>
    <col min="18" max="28" width="15.7109375" style="302" customWidth="1"/>
    <col min="29" max="256" width="11.42578125" style="301"/>
    <col min="257" max="257" width="4.140625" style="301" customWidth="1"/>
    <col min="258" max="258" width="5.28515625" style="301" customWidth="1"/>
    <col min="259" max="259" width="13" style="301" customWidth="1"/>
    <col min="260" max="260" width="14.7109375" style="301" customWidth="1"/>
    <col min="261" max="261" width="20.28515625" style="301" customWidth="1"/>
    <col min="262" max="262" width="19.85546875" style="301" customWidth="1"/>
    <col min="263" max="263" width="16.42578125" style="301" customWidth="1"/>
    <col min="264" max="264" width="15" style="301" customWidth="1"/>
    <col min="265" max="265" width="14.140625" style="301" customWidth="1"/>
    <col min="266" max="266" width="13.5703125" style="301" customWidth="1"/>
    <col min="267" max="267" width="13.85546875" style="301" customWidth="1"/>
    <col min="268" max="268" width="11.5703125" style="301" customWidth="1"/>
    <col min="269" max="269" width="13.5703125" style="301" customWidth="1"/>
    <col min="270" max="270" width="16.42578125" style="301" customWidth="1"/>
    <col min="271" max="271" width="18.7109375" style="301" customWidth="1"/>
    <col min="272" max="272" width="17.42578125" style="301" customWidth="1"/>
    <col min="273" max="273" width="17.28515625" style="301" customWidth="1"/>
    <col min="274" max="284" width="15.7109375" style="301" customWidth="1"/>
    <col min="285" max="512" width="11.42578125" style="301"/>
    <col min="513" max="513" width="4.140625" style="301" customWidth="1"/>
    <col min="514" max="514" width="5.28515625" style="301" customWidth="1"/>
    <col min="515" max="515" width="13" style="301" customWidth="1"/>
    <col min="516" max="516" width="14.7109375" style="301" customWidth="1"/>
    <col min="517" max="517" width="20.28515625" style="301" customWidth="1"/>
    <col min="518" max="518" width="19.85546875" style="301" customWidth="1"/>
    <col min="519" max="519" width="16.42578125" style="301" customWidth="1"/>
    <col min="520" max="520" width="15" style="301" customWidth="1"/>
    <col min="521" max="521" width="14.140625" style="301" customWidth="1"/>
    <col min="522" max="522" width="13.5703125" style="301" customWidth="1"/>
    <col min="523" max="523" width="13.85546875" style="301" customWidth="1"/>
    <col min="524" max="524" width="11.5703125" style="301" customWidth="1"/>
    <col min="525" max="525" width="13.5703125" style="301" customWidth="1"/>
    <col min="526" max="526" width="16.42578125" style="301" customWidth="1"/>
    <col min="527" max="527" width="18.7109375" style="301" customWidth="1"/>
    <col min="528" max="528" width="17.42578125" style="301" customWidth="1"/>
    <col min="529" max="529" width="17.28515625" style="301" customWidth="1"/>
    <col min="530" max="540" width="15.7109375" style="301" customWidth="1"/>
    <col min="541" max="768" width="11.42578125" style="301"/>
    <col min="769" max="769" width="4.140625" style="301" customWidth="1"/>
    <col min="770" max="770" width="5.28515625" style="301" customWidth="1"/>
    <col min="771" max="771" width="13" style="301" customWidth="1"/>
    <col min="772" max="772" width="14.7109375" style="301" customWidth="1"/>
    <col min="773" max="773" width="20.28515625" style="301" customWidth="1"/>
    <col min="774" max="774" width="19.85546875" style="301" customWidth="1"/>
    <col min="775" max="775" width="16.42578125" style="301" customWidth="1"/>
    <col min="776" max="776" width="15" style="301" customWidth="1"/>
    <col min="777" max="777" width="14.140625" style="301" customWidth="1"/>
    <col min="778" max="778" width="13.5703125" style="301" customWidth="1"/>
    <col min="779" max="779" width="13.85546875" style="301" customWidth="1"/>
    <col min="780" max="780" width="11.5703125" style="301" customWidth="1"/>
    <col min="781" max="781" width="13.5703125" style="301" customWidth="1"/>
    <col min="782" max="782" width="16.42578125" style="301" customWidth="1"/>
    <col min="783" max="783" width="18.7109375" style="301" customWidth="1"/>
    <col min="784" max="784" width="17.42578125" style="301" customWidth="1"/>
    <col min="785" max="785" width="17.28515625" style="301" customWidth="1"/>
    <col min="786" max="796" width="15.7109375" style="301" customWidth="1"/>
    <col min="797" max="1024" width="11.42578125" style="301"/>
    <col min="1025" max="1025" width="4.140625" style="301" customWidth="1"/>
    <col min="1026" max="1026" width="5.28515625" style="301" customWidth="1"/>
    <col min="1027" max="1027" width="13" style="301" customWidth="1"/>
    <col min="1028" max="1028" width="14.7109375" style="301" customWidth="1"/>
    <col min="1029" max="1029" width="20.28515625" style="301" customWidth="1"/>
    <col min="1030" max="1030" width="19.85546875" style="301" customWidth="1"/>
    <col min="1031" max="1031" width="16.42578125" style="301" customWidth="1"/>
    <col min="1032" max="1032" width="15" style="301" customWidth="1"/>
    <col min="1033" max="1033" width="14.140625" style="301" customWidth="1"/>
    <col min="1034" max="1034" width="13.5703125" style="301" customWidth="1"/>
    <col min="1035" max="1035" width="13.85546875" style="301" customWidth="1"/>
    <col min="1036" max="1036" width="11.5703125" style="301" customWidth="1"/>
    <col min="1037" max="1037" width="13.5703125" style="301" customWidth="1"/>
    <col min="1038" max="1038" width="16.42578125" style="301" customWidth="1"/>
    <col min="1039" max="1039" width="18.7109375" style="301" customWidth="1"/>
    <col min="1040" max="1040" width="17.42578125" style="301" customWidth="1"/>
    <col min="1041" max="1041" width="17.28515625" style="301" customWidth="1"/>
    <col min="1042" max="1052" width="15.7109375" style="301" customWidth="1"/>
    <col min="1053" max="1280" width="11.42578125" style="301"/>
    <col min="1281" max="1281" width="4.140625" style="301" customWidth="1"/>
    <col min="1282" max="1282" width="5.28515625" style="301" customWidth="1"/>
    <col min="1283" max="1283" width="13" style="301" customWidth="1"/>
    <col min="1284" max="1284" width="14.7109375" style="301" customWidth="1"/>
    <col min="1285" max="1285" width="20.28515625" style="301" customWidth="1"/>
    <col min="1286" max="1286" width="19.85546875" style="301" customWidth="1"/>
    <col min="1287" max="1287" width="16.42578125" style="301" customWidth="1"/>
    <col min="1288" max="1288" width="15" style="301" customWidth="1"/>
    <col min="1289" max="1289" width="14.140625" style="301" customWidth="1"/>
    <col min="1290" max="1290" width="13.5703125" style="301" customWidth="1"/>
    <col min="1291" max="1291" width="13.85546875" style="301" customWidth="1"/>
    <col min="1292" max="1292" width="11.5703125" style="301" customWidth="1"/>
    <col min="1293" max="1293" width="13.5703125" style="301" customWidth="1"/>
    <col min="1294" max="1294" width="16.42578125" style="301" customWidth="1"/>
    <col min="1295" max="1295" width="18.7109375" style="301" customWidth="1"/>
    <col min="1296" max="1296" width="17.42578125" style="301" customWidth="1"/>
    <col min="1297" max="1297" width="17.28515625" style="301" customWidth="1"/>
    <col min="1298" max="1308" width="15.7109375" style="301" customWidth="1"/>
    <col min="1309" max="1536" width="11.42578125" style="301"/>
    <col min="1537" max="1537" width="4.140625" style="301" customWidth="1"/>
    <col min="1538" max="1538" width="5.28515625" style="301" customWidth="1"/>
    <col min="1539" max="1539" width="13" style="301" customWidth="1"/>
    <col min="1540" max="1540" width="14.7109375" style="301" customWidth="1"/>
    <col min="1541" max="1541" width="20.28515625" style="301" customWidth="1"/>
    <col min="1542" max="1542" width="19.85546875" style="301" customWidth="1"/>
    <col min="1543" max="1543" width="16.42578125" style="301" customWidth="1"/>
    <col min="1544" max="1544" width="15" style="301" customWidth="1"/>
    <col min="1545" max="1545" width="14.140625" style="301" customWidth="1"/>
    <col min="1546" max="1546" width="13.5703125" style="301" customWidth="1"/>
    <col min="1547" max="1547" width="13.85546875" style="301" customWidth="1"/>
    <col min="1548" max="1548" width="11.5703125" style="301" customWidth="1"/>
    <col min="1549" max="1549" width="13.5703125" style="301" customWidth="1"/>
    <col min="1550" max="1550" width="16.42578125" style="301" customWidth="1"/>
    <col min="1551" max="1551" width="18.7109375" style="301" customWidth="1"/>
    <col min="1552" max="1552" width="17.42578125" style="301" customWidth="1"/>
    <col min="1553" max="1553" width="17.28515625" style="301" customWidth="1"/>
    <col min="1554" max="1564" width="15.7109375" style="301" customWidth="1"/>
    <col min="1565" max="1792" width="11.42578125" style="301"/>
    <col min="1793" max="1793" width="4.140625" style="301" customWidth="1"/>
    <col min="1794" max="1794" width="5.28515625" style="301" customWidth="1"/>
    <col min="1795" max="1795" width="13" style="301" customWidth="1"/>
    <col min="1796" max="1796" width="14.7109375" style="301" customWidth="1"/>
    <col min="1797" max="1797" width="20.28515625" style="301" customWidth="1"/>
    <col min="1798" max="1798" width="19.85546875" style="301" customWidth="1"/>
    <col min="1799" max="1799" width="16.42578125" style="301" customWidth="1"/>
    <col min="1800" max="1800" width="15" style="301" customWidth="1"/>
    <col min="1801" max="1801" width="14.140625" style="301" customWidth="1"/>
    <col min="1802" max="1802" width="13.5703125" style="301" customWidth="1"/>
    <col min="1803" max="1803" width="13.85546875" style="301" customWidth="1"/>
    <col min="1804" max="1804" width="11.5703125" style="301" customWidth="1"/>
    <col min="1805" max="1805" width="13.5703125" style="301" customWidth="1"/>
    <col min="1806" max="1806" width="16.42578125" style="301" customWidth="1"/>
    <col min="1807" max="1807" width="18.7109375" style="301" customWidth="1"/>
    <col min="1808" max="1808" width="17.42578125" style="301" customWidth="1"/>
    <col min="1809" max="1809" width="17.28515625" style="301" customWidth="1"/>
    <col min="1810" max="1820" width="15.7109375" style="301" customWidth="1"/>
    <col min="1821" max="2048" width="11.42578125" style="301"/>
    <col min="2049" max="2049" width="4.140625" style="301" customWidth="1"/>
    <col min="2050" max="2050" width="5.28515625" style="301" customWidth="1"/>
    <col min="2051" max="2051" width="13" style="301" customWidth="1"/>
    <col min="2052" max="2052" width="14.7109375" style="301" customWidth="1"/>
    <col min="2053" max="2053" width="20.28515625" style="301" customWidth="1"/>
    <col min="2054" max="2054" width="19.85546875" style="301" customWidth="1"/>
    <col min="2055" max="2055" width="16.42578125" style="301" customWidth="1"/>
    <col min="2056" max="2056" width="15" style="301" customWidth="1"/>
    <col min="2057" max="2057" width="14.140625" style="301" customWidth="1"/>
    <col min="2058" max="2058" width="13.5703125" style="301" customWidth="1"/>
    <col min="2059" max="2059" width="13.85546875" style="301" customWidth="1"/>
    <col min="2060" max="2060" width="11.5703125" style="301" customWidth="1"/>
    <col min="2061" max="2061" width="13.5703125" style="301" customWidth="1"/>
    <col min="2062" max="2062" width="16.42578125" style="301" customWidth="1"/>
    <col min="2063" max="2063" width="18.7109375" style="301" customWidth="1"/>
    <col min="2064" max="2064" width="17.42578125" style="301" customWidth="1"/>
    <col min="2065" max="2065" width="17.28515625" style="301" customWidth="1"/>
    <col min="2066" max="2076" width="15.7109375" style="301" customWidth="1"/>
    <col min="2077" max="2304" width="11.42578125" style="301"/>
    <col min="2305" max="2305" width="4.140625" style="301" customWidth="1"/>
    <col min="2306" max="2306" width="5.28515625" style="301" customWidth="1"/>
    <col min="2307" max="2307" width="13" style="301" customWidth="1"/>
    <col min="2308" max="2308" width="14.7109375" style="301" customWidth="1"/>
    <col min="2309" max="2309" width="20.28515625" style="301" customWidth="1"/>
    <col min="2310" max="2310" width="19.85546875" style="301" customWidth="1"/>
    <col min="2311" max="2311" width="16.42578125" style="301" customWidth="1"/>
    <col min="2312" max="2312" width="15" style="301" customWidth="1"/>
    <col min="2313" max="2313" width="14.140625" style="301" customWidth="1"/>
    <col min="2314" max="2314" width="13.5703125" style="301" customWidth="1"/>
    <col min="2315" max="2315" width="13.85546875" style="301" customWidth="1"/>
    <col min="2316" max="2316" width="11.5703125" style="301" customWidth="1"/>
    <col min="2317" max="2317" width="13.5703125" style="301" customWidth="1"/>
    <col min="2318" max="2318" width="16.42578125" style="301" customWidth="1"/>
    <col min="2319" max="2319" width="18.7109375" style="301" customWidth="1"/>
    <col min="2320" max="2320" width="17.42578125" style="301" customWidth="1"/>
    <col min="2321" max="2321" width="17.28515625" style="301" customWidth="1"/>
    <col min="2322" max="2332" width="15.7109375" style="301" customWidth="1"/>
    <col min="2333" max="2560" width="11.42578125" style="301"/>
    <col min="2561" max="2561" width="4.140625" style="301" customWidth="1"/>
    <col min="2562" max="2562" width="5.28515625" style="301" customWidth="1"/>
    <col min="2563" max="2563" width="13" style="301" customWidth="1"/>
    <col min="2564" max="2564" width="14.7109375" style="301" customWidth="1"/>
    <col min="2565" max="2565" width="20.28515625" style="301" customWidth="1"/>
    <col min="2566" max="2566" width="19.85546875" style="301" customWidth="1"/>
    <col min="2567" max="2567" width="16.42578125" style="301" customWidth="1"/>
    <col min="2568" max="2568" width="15" style="301" customWidth="1"/>
    <col min="2569" max="2569" width="14.140625" style="301" customWidth="1"/>
    <col min="2570" max="2570" width="13.5703125" style="301" customWidth="1"/>
    <col min="2571" max="2571" width="13.85546875" style="301" customWidth="1"/>
    <col min="2572" max="2572" width="11.5703125" style="301" customWidth="1"/>
    <col min="2573" max="2573" width="13.5703125" style="301" customWidth="1"/>
    <col min="2574" max="2574" width="16.42578125" style="301" customWidth="1"/>
    <col min="2575" max="2575" width="18.7109375" style="301" customWidth="1"/>
    <col min="2576" max="2576" width="17.42578125" style="301" customWidth="1"/>
    <col min="2577" max="2577" width="17.28515625" style="301" customWidth="1"/>
    <col min="2578" max="2588" width="15.7109375" style="301" customWidth="1"/>
    <col min="2589" max="2816" width="11.42578125" style="301"/>
    <col min="2817" max="2817" width="4.140625" style="301" customWidth="1"/>
    <col min="2818" max="2818" width="5.28515625" style="301" customWidth="1"/>
    <col min="2819" max="2819" width="13" style="301" customWidth="1"/>
    <col min="2820" max="2820" width="14.7109375" style="301" customWidth="1"/>
    <col min="2821" max="2821" width="20.28515625" style="301" customWidth="1"/>
    <col min="2822" max="2822" width="19.85546875" style="301" customWidth="1"/>
    <col min="2823" max="2823" width="16.42578125" style="301" customWidth="1"/>
    <col min="2824" max="2824" width="15" style="301" customWidth="1"/>
    <col min="2825" max="2825" width="14.140625" style="301" customWidth="1"/>
    <col min="2826" max="2826" width="13.5703125" style="301" customWidth="1"/>
    <col min="2827" max="2827" width="13.85546875" style="301" customWidth="1"/>
    <col min="2828" max="2828" width="11.5703125" style="301" customWidth="1"/>
    <col min="2829" max="2829" width="13.5703125" style="301" customWidth="1"/>
    <col min="2830" max="2830" width="16.42578125" style="301" customWidth="1"/>
    <col min="2831" max="2831" width="18.7109375" style="301" customWidth="1"/>
    <col min="2832" max="2832" width="17.42578125" style="301" customWidth="1"/>
    <col min="2833" max="2833" width="17.28515625" style="301" customWidth="1"/>
    <col min="2834" max="2844" width="15.7109375" style="301" customWidth="1"/>
    <col min="2845" max="3072" width="11.42578125" style="301"/>
    <col min="3073" max="3073" width="4.140625" style="301" customWidth="1"/>
    <col min="3074" max="3074" width="5.28515625" style="301" customWidth="1"/>
    <col min="3075" max="3075" width="13" style="301" customWidth="1"/>
    <col min="3076" max="3076" width="14.7109375" style="301" customWidth="1"/>
    <col min="3077" max="3077" width="20.28515625" style="301" customWidth="1"/>
    <col min="3078" max="3078" width="19.85546875" style="301" customWidth="1"/>
    <col min="3079" max="3079" width="16.42578125" style="301" customWidth="1"/>
    <col min="3080" max="3080" width="15" style="301" customWidth="1"/>
    <col min="3081" max="3081" width="14.140625" style="301" customWidth="1"/>
    <col min="3082" max="3082" width="13.5703125" style="301" customWidth="1"/>
    <col min="3083" max="3083" width="13.85546875" style="301" customWidth="1"/>
    <col min="3084" max="3084" width="11.5703125" style="301" customWidth="1"/>
    <col min="3085" max="3085" width="13.5703125" style="301" customWidth="1"/>
    <col min="3086" max="3086" width="16.42578125" style="301" customWidth="1"/>
    <col min="3087" max="3087" width="18.7109375" style="301" customWidth="1"/>
    <col min="3088" max="3088" width="17.42578125" style="301" customWidth="1"/>
    <col min="3089" max="3089" width="17.28515625" style="301" customWidth="1"/>
    <col min="3090" max="3100" width="15.7109375" style="301" customWidth="1"/>
    <col min="3101" max="3328" width="11.42578125" style="301"/>
    <col min="3329" max="3329" width="4.140625" style="301" customWidth="1"/>
    <col min="3330" max="3330" width="5.28515625" style="301" customWidth="1"/>
    <col min="3331" max="3331" width="13" style="301" customWidth="1"/>
    <col min="3332" max="3332" width="14.7109375" style="301" customWidth="1"/>
    <col min="3333" max="3333" width="20.28515625" style="301" customWidth="1"/>
    <col min="3334" max="3334" width="19.85546875" style="301" customWidth="1"/>
    <col min="3335" max="3335" width="16.42578125" style="301" customWidth="1"/>
    <col min="3336" max="3336" width="15" style="301" customWidth="1"/>
    <col min="3337" max="3337" width="14.140625" style="301" customWidth="1"/>
    <col min="3338" max="3338" width="13.5703125" style="301" customWidth="1"/>
    <col min="3339" max="3339" width="13.85546875" style="301" customWidth="1"/>
    <col min="3340" max="3340" width="11.5703125" style="301" customWidth="1"/>
    <col min="3341" max="3341" width="13.5703125" style="301" customWidth="1"/>
    <col min="3342" max="3342" width="16.42578125" style="301" customWidth="1"/>
    <col min="3343" max="3343" width="18.7109375" style="301" customWidth="1"/>
    <col min="3344" max="3344" width="17.42578125" style="301" customWidth="1"/>
    <col min="3345" max="3345" width="17.28515625" style="301" customWidth="1"/>
    <col min="3346" max="3356" width="15.7109375" style="301" customWidth="1"/>
    <col min="3357" max="3584" width="11.42578125" style="301"/>
    <col min="3585" max="3585" width="4.140625" style="301" customWidth="1"/>
    <col min="3586" max="3586" width="5.28515625" style="301" customWidth="1"/>
    <col min="3587" max="3587" width="13" style="301" customWidth="1"/>
    <col min="3588" max="3588" width="14.7109375" style="301" customWidth="1"/>
    <col min="3589" max="3589" width="20.28515625" style="301" customWidth="1"/>
    <col min="3590" max="3590" width="19.85546875" style="301" customWidth="1"/>
    <col min="3591" max="3591" width="16.42578125" style="301" customWidth="1"/>
    <col min="3592" max="3592" width="15" style="301" customWidth="1"/>
    <col min="3593" max="3593" width="14.140625" style="301" customWidth="1"/>
    <col min="3594" max="3594" width="13.5703125" style="301" customWidth="1"/>
    <col min="3595" max="3595" width="13.85546875" style="301" customWidth="1"/>
    <col min="3596" max="3596" width="11.5703125" style="301" customWidth="1"/>
    <col min="3597" max="3597" width="13.5703125" style="301" customWidth="1"/>
    <col min="3598" max="3598" width="16.42578125" style="301" customWidth="1"/>
    <col min="3599" max="3599" width="18.7109375" style="301" customWidth="1"/>
    <col min="3600" max="3600" width="17.42578125" style="301" customWidth="1"/>
    <col min="3601" max="3601" width="17.28515625" style="301" customWidth="1"/>
    <col min="3602" max="3612" width="15.7109375" style="301" customWidth="1"/>
    <col min="3613" max="3840" width="11.42578125" style="301"/>
    <col min="3841" max="3841" width="4.140625" style="301" customWidth="1"/>
    <col min="3842" max="3842" width="5.28515625" style="301" customWidth="1"/>
    <col min="3843" max="3843" width="13" style="301" customWidth="1"/>
    <col min="3844" max="3844" width="14.7109375" style="301" customWidth="1"/>
    <col min="3845" max="3845" width="20.28515625" style="301" customWidth="1"/>
    <col min="3846" max="3846" width="19.85546875" style="301" customWidth="1"/>
    <col min="3847" max="3847" width="16.42578125" style="301" customWidth="1"/>
    <col min="3848" max="3848" width="15" style="301" customWidth="1"/>
    <col min="3849" max="3849" width="14.140625" style="301" customWidth="1"/>
    <col min="3850" max="3850" width="13.5703125" style="301" customWidth="1"/>
    <col min="3851" max="3851" width="13.85546875" style="301" customWidth="1"/>
    <col min="3852" max="3852" width="11.5703125" style="301" customWidth="1"/>
    <col min="3853" max="3853" width="13.5703125" style="301" customWidth="1"/>
    <col min="3854" max="3854" width="16.42578125" style="301" customWidth="1"/>
    <col min="3855" max="3855" width="18.7109375" style="301" customWidth="1"/>
    <col min="3856" max="3856" width="17.42578125" style="301" customWidth="1"/>
    <col min="3857" max="3857" width="17.28515625" style="301" customWidth="1"/>
    <col min="3858" max="3868" width="15.7109375" style="301" customWidth="1"/>
    <col min="3869" max="4096" width="11.42578125" style="301"/>
    <col min="4097" max="4097" width="4.140625" style="301" customWidth="1"/>
    <col min="4098" max="4098" width="5.28515625" style="301" customWidth="1"/>
    <col min="4099" max="4099" width="13" style="301" customWidth="1"/>
    <col min="4100" max="4100" width="14.7109375" style="301" customWidth="1"/>
    <col min="4101" max="4101" width="20.28515625" style="301" customWidth="1"/>
    <col min="4102" max="4102" width="19.85546875" style="301" customWidth="1"/>
    <col min="4103" max="4103" width="16.42578125" style="301" customWidth="1"/>
    <col min="4104" max="4104" width="15" style="301" customWidth="1"/>
    <col min="4105" max="4105" width="14.140625" style="301" customWidth="1"/>
    <col min="4106" max="4106" width="13.5703125" style="301" customWidth="1"/>
    <col min="4107" max="4107" width="13.85546875" style="301" customWidth="1"/>
    <col min="4108" max="4108" width="11.5703125" style="301" customWidth="1"/>
    <col min="4109" max="4109" width="13.5703125" style="301" customWidth="1"/>
    <col min="4110" max="4110" width="16.42578125" style="301" customWidth="1"/>
    <col min="4111" max="4111" width="18.7109375" style="301" customWidth="1"/>
    <col min="4112" max="4112" width="17.42578125" style="301" customWidth="1"/>
    <col min="4113" max="4113" width="17.28515625" style="301" customWidth="1"/>
    <col min="4114" max="4124" width="15.7109375" style="301" customWidth="1"/>
    <col min="4125" max="4352" width="11.42578125" style="301"/>
    <col min="4353" max="4353" width="4.140625" style="301" customWidth="1"/>
    <col min="4354" max="4354" width="5.28515625" style="301" customWidth="1"/>
    <col min="4355" max="4355" width="13" style="301" customWidth="1"/>
    <col min="4356" max="4356" width="14.7109375" style="301" customWidth="1"/>
    <col min="4357" max="4357" width="20.28515625" style="301" customWidth="1"/>
    <col min="4358" max="4358" width="19.85546875" style="301" customWidth="1"/>
    <col min="4359" max="4359" width="16.42578125" style="301" customWidth="1"/>
    <col min="4360" max="4360" width="15" style="301" customWidth="1"/>
    <col min="4361" max="4361" width="14.140625" style="301" customWidth="1"/>
    <col min="4362" max="4362" width="13.5703125" style="301" customWidth="1"/>
    <col min="4363" max="4363" width="13.85546875" style="301" customWidth="1"/>
    <col min="4364" max="4364" width="11.5703125" style="301" customWidth="1"/>
    <col min="4365" max="4365" width="13.5703125" style="301" customWidth="1"/>
    <col min="4366" max="4366" width="16.42578125" style="301" customWidth="1"/>
    <col min="4367" max="4367" width="18.7109375" style="301" customWidth="1"/>
    <col min="4368" max="4368" width="17.42578125" style="301" customWidth="1"/>
    <col min="4369" max="4369" width="17.28515625" style="301" customWidth="1"/>
    <col min="4370" max="4380" width="15.7109375" style="301" customWidth="1"/>
    <col min="4381" max="4608" width="11.42578125" style="301"/>
    <col min="4609" max="4609" width="4.140625" style="301" customWidth="1"/>
    <col min="4610" max="4610" width="5.28515625" style="301" customWidth="1"/>
    <col min="4611" max="4611" width="13" style="301" customWidth="1"/>
    <col min="4612" max="4612" width="14.7109375" style="301" customWidth="1"/>
    <col min="4613" max="4613" width="20.28515625" style="301" customWidth="1"/>
    <col min="4614" max="4614" width="19.85546875" style="301" customWidth="1"/>
    <col min="4615" max="4615" width="16.42578125" style="301" customWidth="1"/>
    <col min="4616" max="4616" width="15" style="301" customWidth="1"/>
    <col min="4617" max="4617" width="14.140625" style="301" customWidth="1"/>
    <col min="4618" max="4618" width="13.5703125" style="301" customWidth="1"/>
    <col min="4619" max="4619" width="13.85546875" style="301" customWidth="1"/>
    <col min="4620" max="4620" width="11.5703125" style="301" customWidth="1"/>
    <col min="4621" max="4621" width="13.5703125" style="301" customWidth="1"/>
    <col min="4622" max="4622" width="16.42578125" style="301" customWidth="1"/>
    <col min="4623" max="4623" width="18.7109375" style="301" customWidth="1"/>
    <col min="4624" max="4624" width="17.42578125" style="301" customWidth="1"/>
    <col min="4625" max="4625" width="17.28515625" style="301" customWidth="1"/>
    <col min="4626" max="4636" width="15.7109375" style="301" customWidth="1"/>
    <col min="4637" max="4864" width="11.42578125" style="301"/>
    <col min="4865" max="4865" width="4.140625" style="301" customWidth="1"/>
    <col min="4866" max="4866" width="5.28515625" style="301" customWidth="1"/>
    <col min="4867" max="4867" width="13" style="301" customWidth="1"/>
    <col min="4868" max="4868" width="14.7109375" style="301" customWidth="1"/>
    <col min="4869" max="4869" width="20.28515625" style="301" customWidth="1"/>
    <col min="4870" max="4870" width="19.85546875" style="301" customWidth="1"/>
    <col min="4871" max="4871" width="16.42578125" style="301" customWidth="1"/>
    <col min="4872" max="4872" width="15" style="301" customWidth="1"/>
    <col min="4873" max="4873" width="14.140625" style="301" customWidth="1"/>
    <col min="4874" max="4874" width="13.5703125" style="301" customWidth="1"/>
    <col min="4875" max="4875" width="13.85546875" style="301" customWidth="1"/>
    <col min="4876" max="4876" width="11.5703125" style="301" customWidth="1"/>
    <col min="4877" max="4877" width="13.5703125" style="301" customWidth="1"/>
    <col min="4878" max="4878" width="16.42578125" style="301" customWidth="1"/>
    <col min="4879" max="4879" width="18.7109375" style="301" customWidth="1"/>
    <col min="4880" max="4880" width="17.42578125" style="301" customWidth="1"/>
    <col min="4881" max="4881" width="17.28515625" style="301" customWidth="1"/>
    <col min="4882" max="4892" width="15.7109375" style="301" customWidth="1"/>
    <col min="4893" max="5120" width="11.42578125" style="301"/>
    <col min="5121" max="5121" width="4.140625" style="301" customWidth="1"/>
    <col min="5122" max="5122" width="5.28515625" style="301" customWidth="1"/>
    <col min="5123" max="5123" width="13" style="301" customWidth="1"/>
    <col min="5124" max="5124" width="14.7109375" style="301" customWidth="1"/>
    <col min="5125" max="5125" width="20.28515625" style="301" customWidth="1"/>
    <col min="5126" max="5126" width="19.85546875" style="301" customWidth="1"/>
    <col min="5127" max="5127" width="16.42578125" style="301" customWidth="1"/>
    <col min="5128" max="5128" width="15" style="301" customWidth="1"/>
    <col min="5129" max="5129" width="14.140625" style="301" customWidth="1"/>
    <col min="5130" max="5130" width="13.5703125" style="301" customWidth="1"/>
    <col min="5131" max="5131" width="13.85546875" style="301" customWidth="1"/>
    <col min="5132" max="5132" width="11.5703125" style="301" customWidth="1"/>
    <col min="5133" max="5133" width="13.5703125" style="301" customWidth="1"/>
    <col min="5134" max="5134" width="16.42578125" style="301" customWidth="1"/>
    <col min="5135" max="5135" width="18.7109375" style="301" customWidth="1"/>
    <col min="5136" max="5136" width="17.42578125" style="301" customWidth="1"/>
    <col min="5137" max="5137" width="17.28515625" style="301" customWidth="1"/>
    <col min="5138" max="5148" width="15.7109375" style="301" customWidth="1"/>
    <col min="5149" max="5376" width="11.42578125" style="301"/>
    <col min="5377" max="5377" width="4.140625" style="301" customWidth="1"/>
    <col min="5378" max="5378" width="5.28515625" style="301" customWidth="1"/>
    <col min="5379" max="5379" width="13" style="301" customWidth="1"/>
    <col min="5380" max="5380" width="14.7109375" style="301" customWidth="1"/>
    <col min="5381" max="5381" width="20.28515625" style="301" customWidth="1"/>
    <col min="5382" max="5382" width="19.85546875" style="301" customWidth="1"/>
    <col min="5383" max="5383" width="16.42578125" style="301" customWidth="1"/>
    <col min="5384" max="5384" width="15" style="301" customWidth="1"/>
    <col min="5385" max="5385" width="14.140625" style="301" customWidth="1"/>
    <col min="5386" max="5386" width="13.5703125" style="301" customWidth="1"/>
    <col min="5387" max="5387" width="13.85546875" style="301" customWidth="1"/>
    <col min="5388" max="5388" width="11.5703125" style="301" customWidth="1"/>
    <col min="5389" max="5389" width="13.5703125" style="301" customWidth="1"/>
    <col min="5390" max="5390" width="16.42578125" style="301" customWidth="1"/>
    <col min="5391" max="5391" width="18.7109375" style="301" customWidth="1"/>
    <col min="5392" max="5392" width="17.42578125" style="301" customWidth="1"/>
    <col min="5393" max="5393" width="17.28515625" style="301" customWidth="1"/>
    <col min="5394" max="5404" width="15.7109375" style="301" customWidth="1"/>
    <col min="5405" max="5632" width="11.42578125" style="301"/>
    <col min="5633" max="5633" width="4.140625" style="301" customWidth="1"/>
    <col min="5634" max="5634" width="5.28515625" style="301" customWidth="1"/>
    <col min="5635" max="5635" width="13" style="301" customWidth="1"/>
    <col min="5636" max="5636" width="14.7109375" style="301" customWidth="1"/>
    <col min="5637" max="5637" width="20.28515625" style="301" customWidth="1"/>
    <col min="5638" max="5638" width="19.85546875" style="301" customWidth="1"/>
    <col min="5639" max="5639" width="16.42578125" style="301" customWidth="1"/>
    <col min="5640" max="5640" width="15" style="301" customWidth="1"/>
    <col min="5641" max="5641" width="14.140625" style="301" customWidth="1"/>
    <col min="5642" max="5642" width="13.5703125" style="301" customWidth="1"/>
    <col min="5643" max="5643" width="13.85546875" style="301" customWidth="1"/>
    <col min="5644" max="5644" width="11.5703125" style="301" customWidth="1"/>
    <col min="5645" max="5645" width="13.5703125" style="301" customWidth="1"/>
    <col min="5646" max="5646" width="16.42578125" style="301" customWidth="1"/>
    <col min="5647" max="5647" width="18.7109375" style="301" customWidth="1"/>
    <col min="5648" max="5648" width="17.42578125" style="301" customWidth="1"/>
    <col min="5649" max="5649" width="17.28515625" style="301" customWidth="1"/>
    <col min="5650" max="5660" width="15.7109375" style="301" customWidth="1"/>
    <col min="5661" max="5888" width="11.42578125" style="301"/>
    <col min="5889" max="5889" width="4.140625" style="301" customWidth="1"/>
    <col min="5890" max="5890" width="5.28515625" style="301" customWidth="1"/>
    <col min="5891" max="5891" width="13" style="301" customWidth="1"/>
    <col min="5892" max="5892" width="14.7109375" style="301" customWidth="1"/>
    <col min="5893" max="5893" width="20.28515625" style="301" customWidth="1"/>
    <col min="5894" max="5894" width="19.85546875" style="301" customWidth="1"/>
    <col min="5895" max="5895" width="16.42578125" style="301" customWidth="1"/>
    <col min="5896" max="5896" width="15" style="301" customWidth="1"/>
    <col min="5897" max="5897" width="14.140625" style="301" customWidth="1"/>
    <col min="5898" max="5898" width="13.5703125" style="301" customWidth="1"/>
    <col min="5899" max="5899" width="13.85546875" style="301" customWidth="1"/>
    <col min="5900" max="5900" width="11.5703125" style="301" customWidth="1"/>
    <col min="5901" max="5901" width="13.5703125" style="301" customWidth="1"/>
    <col min="5902" max="5902" width="16.42578125" style="301" customWidth="1"/>
    <col min="5903" max="5903" width="18.7109375" style="301" customWidth="1"/>
    <col min="5904" max="5904" width="17.42578125" style="301" customWidth="1"/>
    <col min="5905" max="5905" width="17.28515625" style="301" customWidth="1"/>
    <col min="5906" max="5916" width="15.7109375" style="301" customWidth="1"/>
    <col min="5917" max="6144" width="11.42578125" style="301"/>
    <col min="6145" max="6145" width="4.140625" style="301" customWidth="1"/>
    <col min="6146" max="6146" width="5.28515625" style="301" customWidth="1"/>
    <col min="6147" max="6147" width="13" style="301" customWidth="1"/>
    <col min="6148" max="6148" width="14.7109375" style="301" customWidth="1"/>
    <col min="6149" max="6149" width="20.28515625" style="301" customWidth="1"/>
    <col min="6150" max="6150" width="19.85546875" style="301" customWidth="1"/>
    <col min="6151" max="6151" width="16.42578125" style="301" customWidth="1"/>
    <col min="6152" max="6152" width="15" style="301" customWidth="1"/>
    <col min="6153" max="6153" width="14.140625" style="301" customWidth="1"/>
    <col min="6154" max="6154" width="13.5703125" style="301" customWidth="1"/>
    <col min="6155" max="6155" width="13.85546875" style="301" customWidth="1"/>
    <col min="6156" max="6156" width="11.5703125" style="301" customWidth="1"/>
    <col min="6157" max="6157" width="13.5703125" style="301" customWidth="1"/>
    <col min="6158" max="6158" width="16.42578125" style="301" customWidth="1"/>
    <col min="6159" max="6159" width="18.7109375" style="301" customWidth="1"/>
    <col min="6160" max="6160" width="17.42578125" style="301" customWidth="1"/>
    <col min="6161" max="6161" width="17.28515625" style="301" customWidth="1"/>
    <col min="6162" max="6172" width="15.7109375" style="301" customWidth="1"/>
    <col min="6173" max="6400" width="11.42578125" style="301"/>
    <col min="6401" max="6401" width="4.140625" style="301" customWidth="1"/>
    <col min="6402" max="6402" width="5.28515625" style="301" customWidth="1"/>
    <col min="6403" max="6403" width="13" style="301" customWidth="1"/>
    <col min="6404" max="6404" width="14.7109375" style="301" customWidth="1"/>
    <col min="6405" max="6405" width="20.28515625" style="301" customWidth="1"/>
    <col min="6406" max="6406" width="19.85546875" style="301" customWidth="1"/>
    <col min="6407" max="6407" width="16.42578125" style="301" customWidth="1"/>
    <col min="6408" max="6408" width="15" style="301" customWidth="1"/>
    <col min="6409" max="6409" width="14.140625" style="301" customWidth="1"/>
    <col min="6410" max="6410" width="13.5703125" style="301" customWidth="1"/>
    <col min="6411" max="6411" width="13.85546875" style="301" customWidth="1"/>
    <col min="6412" max="6412" width="11.5703125" style="301" customWidth="1"/>
    <col min="6413" max="6413" width="13.5703125" style="301" customWidth="1"/>
    <col min="6414" max="6414" width="16.42578125" style="301" customWidth="1"/>
    <col min="6415" max="6415" width="18.7109375" style="301" customWidth="1"/>
    <col min="6416" max="6416" width="17.42578125" style="301" customWidth="1"/>
    <col min="6417" max="6417" width="17.28515625" style="301" customWidth="1"/>
    <col min="6418" max="6428" width="15.7109375" style="301" customWidth="1"/>
    <col min="6429" max="6656" width="11.42578125" style="301"/>
    <col min="6657" max="6657" width="4.140625" style="301" customWidth="1"/>
    <col min="6658" max="6658" width="5.28515625" style="301" customWidth="1"/>
    <col min="6659" max="6659" width="13" style="301" customWidth="1"/>
    <col min="6660" max="6660" width="14.7109375" style="301" customWidth="1"/>
    <col min="6661" max="6661" width="20.28515625" style="301" customWidth="1"/>
    <col min="6662" max="6662" width="19.85546875" style="301" customWidth="1"/>
    <col min="6663" max="6663" width="16.42578125" style="301" customWidth="1"/>
    <col min="6664" max="6664" width="15" style="301" customWidth="1"/>
    <col min="6665" max="6665" width="14.140625" style="301" customWidth="1"/>
    <col min="6666" max="6666" width="13.5703125" style="301" customWidth="1"/>
    <col min="6667" max="6667" width="13.85546875" style="301" customWidth="1"/>
    <col min="6668" max="6668" width="11.5703125" style="301" customWidth="1"/>
    <col min="6669" max="6669" width="13.5703125" style="301" customWidth="1"/>
    <col min="6670" max="6670" width="16.42578125" style="301" customWidth="1"/>
    <col min="6671" max="6671" width="18.7109375" style="301" customWidth="1"/>
    <col min="6672" max="6672" width="17.42578125" style="301" customWidth="1"/>
    <col min="6673" max="6673" width="17.28515625" style="301" customWidth="1"/>
    <col min="6674" max="6684" width="15.7109375" style="301" customWidth="1"/>
    <col min="6685" max="6912" width="11.42578125" style="301"/>
    <col min="6913" max="6913" width="4.140625" style="301" customWidth="1"/>
    <col min="6914" max="6914" width="5.28515625" style="301" customWidth="1"/>
    <col min="6915" max="6915" width="13" style="301" customWidth="1"/>
    <col min="6916" max="6916" width="14.7109375" style="301" customWidth="1"/>
    <col min="6917" max="6917" width="20.28515625" style="301" customWidth="1"/>
    <col min="6918" max="6918" width="19.85546875" style="301" customWidth="1"/>
    <col min="6919" max="6919" width="16.42578125" style="301" customWidth="1"/>
    <col min="6920" max="6920" width="15" style="301" customWidth="1"/>
    <col min="6921" max="6921" width="14.140625" style="301" customWidth="1"/>
    <col min="6922" max="6922" width="13.5703125" style="301" customWidth="1"/>
    <col min="6923" max="6923" width="13.85546875" style="301" customWidth="1"/>
    <col min="6924" max="6924" width="11.5703125" style="301" customWidth="1"/>
    <col min="6925" max="6925" width="13.5703125" style="301" customWidth="1"/>
    <col min="6926" max="6926" width="16.42578125" style="301" customWidth="1"/>
    <col min="6927" max="6927" width="18.7109375" style="301" customWidth="1"/>
    <col min="6928" max="6928" width="17.42578125" style="301" customWidth="1"/>
    <col min="6929" max="6929" width="17.28515625" style="301" customWidth="1"/>
    <col min="6930" max="6940" width="15.7109375" style="301" customWidth="1"/>
    <col min="6941" max="7168" width="11.42578125" style="301"/>
    <col min="7169" max="7169" width="4.140625" style="301" customWidth="1"/>
    <col min="7170" max="7170" width="5.28515625" style="301" customWidth="1"/>
    <col min="7171" max="7171" width="13" style="301" customWidth="1"/>
    <col min="7172" max="7172" width="14.7109375" style="301" customWidth="1"/>
    <col min="7173" max="7173" width="20.28515625" style="301" customWidth="1"/>
    <col min="7174" max="7174" width="19.85546875" style="301" customWidth="1"/>
    <col min="7175" max="7175" width="16.42578125" style="301" customWidth="1"/>
    <col min="7176" max="7176" width="15" style="301" customWidth="1"/>
    <col min="7177" max="7177" width="14.140625" style="301" customWidth="1"/>
    <col min="7178" max="7178" width="13.5703125" style="301" customWidth="1"/>
    <col min="7179" max="7179" width="13.85546875" style="301" customWidth="1"/>
    <col min="7180" max="7180" width="11.5703125" style="301" customWidth="1"/>
    <col min="7181" max="7181" width="13.5703125" style="301" customWidth="1"/>
    <col min="7182" max="7182" width="16.42578125" style="301" customWidth="1"/>
    <col min="7183" max="7183" width="18.7109375" style="301" customWidth="1"/>
    <col min="7184" max="7184" width="17.42578125" style="301" customWidth="1"/>
    <col min="7185" max="7185" width="17.28515625" style="301" customWidth="1"/>
    <col min="7186" max="7196" width="15.7109375" style="301" customWidth="1"/>
    <col min="7197" max="7424" width="11.42578125" style="301"/>
    <col min="7425" max="7425" width="4.140625" style="301" customWidth="1"/>
    <col min="7426" max="7426" width="5.28515625" style="301" customWidth="1"/>
    <col min="7427" max="7427" width="13" style="301" customWidth="1"/>
    <col min="7428" max="7428" width="14.7109375" style="301" customWidth="1"/>
    <col min="7429" max="7429" width="20.28515625" style="301" customWidth="1"/>
    <col min="7430" max="7430" width="19.85546875" style="301" customWidth="1"/>
    <col min="7431" max="7431" width="16.42578125" style="301" customWidth="1"/>
    <col min="7432" max="7432" width="15" style="301" customWidth="1"/>
    <col min="7433" max="7433" width="14.140625" style="301" customWidth="1"/>
    <col min="7434" max="7434" width="13.5703125" style="301" customWidth="1"/>
    <col min="7435" max="7435" width="13.85546875" style="301" customWidth="1"/>
    <col min="7436" max="7436" width="11.5703125" style="301" customWidth="1"/>
    <col min="7437" max="7437" width="13.5703125" style="301" customWidth="1"/>
    <col min="7438" max="7438" width="16.42578125" style="301" customWidth="1"/>
    <col min="7439" max="7439" width="18.7109375" style="301" customWidth="1"/>
    <col min="7440" max="7440" width="17.42578125" style="301" customWidth="1"/>
    <col min="7441" max="7441" width="17.28515625" style="301" customWidth="1"/>
    <col min="7442" max="7452" width="15.7109375" style="301" customWidth="1"/>
    <col min="7453" max="7680" width="11.42578125" style="301"/>
    <col min="7681" max="7681" width="4.140625" style="301" customWidth="1"/>
    <col min="7682" max="7682" width="5.28515625" style="301" customWidth="1"/>
    <col min="7683" max="7683" width="13" style="301" customWidth="1"/>
    <col min="7684" max="7684" width="14.7109375" style="301" customWidth="1"/>
    <col min="7685" max="7685" width="20.28515625" style="301" customWidth="1"/>
    <col min="7686" max="7686" width="19.85546875" style="301" customWidth="1"/>
    <col min="7687" max="7687" width="16.42578125" style="301" customWidth="1"/>
    <col min="7688" max="7688" width="15" style="301" customWidth="1"/>
    <col min="7689" max="7689" width="14.140625" style="301" customWidth="1"/>
    <col min="7690" max="7690" width="13.5703125" style="301" customWidth="1"/>
    <col min="7691" max="7691" width="13.85546875" style="301" customWidth="1"/>
    <col min="7692" max="7692" width="11.5703125" style="301" customWidth="1"/>
    <col min="7693" max="7693" width="13.5703125" style="301" customWidth="1"/>
    <col min="7694" max="7694" width="16.42578125" style="301" customWidth="1"/>
    <col min="7695" max="7695" width="18.7109375" style="301" customWidth="1"/>
    <col min="7696" max="7696" width="17.42578125" style="301" customWidth="1"/>
    <col min="7697" max="7697" width="17.28515625" style="301" customWidth="1"/>
    <col min="7698" max="7708" width="15.7109375" style="301" customWidth="1"/>
    <col min="7709" max="7936" width="11.42578125" style="301"/>
    <col min="7937" max="7937" width="4.140625" style="301" customWidth="1"/>
    <col min="7938" max="7938" width="5.28515625" style="301" customWidth="1"/>
    <col min="7939" max="7939" width="13" style="301" customWidth="1"/>
    <col min="7940" max="7940" width="14.7109375" style="301" customWidth="1"/>
    <col min="7941" max="7941" width="20.28515625" style="301" customWidth="1"/>
    <col min="7942" max="7942" width="19.85546875" style="301" customWidth="1"/>
    <col min="7943" max="7943" width="16.42578125" style="301" customWidth="1"/>
    <col min="7944" max="7944" width="15" style="301" customWidth="1"/>
    <col min="7945" max="7945" width="14.140625" style="301" customWidth="1"/>
    <col min="7946" max="7946" width="13.5703125" style="301" customWidth="1"/>
    <col min="7947" max="7947" width="13.85546875" style="301" customWidth="1"/>
    <col min="7948" max="7948" width="11.5703125" style="301" customWidth="1"/>
    <col min="7949" max="7949" width="13.5703125" style="301" customWidth="1"/>
    <col min="7950" max="7950" width="16.42578125" style="301" customWidth="1"/>
    <col min="7951" max="7951" width="18.7109375" style="301" customWidth="1"/>
    <col min="7952" max="7952" width="17.42578125" style="301" customWidth="1"/>
    <col min="7953" max="7953" width="17.28515625" style="301" customWidth="1"/>
    <col min="7954" max="7964" width="15.7109375" style="301" customWidth="1"/>
    <col min="7965" max="8192" width="11.42578125" style="301"/>
    <col min="8193" max="8193" width="4.140625" style="301" customWidth="1"/>
    <col min="8194" max="8194" width="5.28515625" style="301" customWidth="1"/>
    <col min="8195" max="8195" width="13" style="301" customWidth="1"/>
    <col min="8196" max="8196" width="14.7109375" style="301" customWidth="1"/>
    <col min="8197" max="8197" width="20.28515625" style="301" customWidth="1"/>
    <col min="8198" max="8198" width="19.85546875" style="301" customWidth="1"/>
    <col min="8199" max="8199" width="16.42578125" style="301" customWidth="1"/>
    <col min="8200" max="8200" width="15" style="301" customWidth="1"/>
    <col min="8201" max="8201" width="14.140625" style="301" customWidth="1"/>
    <col min="8202" max="8202" width="13.5703125" style="301" customWidth="1"/>
    <col min="8203" max="8203" width="13.85546875" style="301" customWidth="1"/>
    <col min="8204" max="8204" width="11.5703125" style="301" customWidth="1"/>
    <col min="8205" max="8205" width="13.5703125" style="301" customWidth="1"/>
    <col min="8206" max="8206" width="16.42578125" style="301" customWidth="1"/>
    <col min="8207" max="8207" width="18.7109375" style="301" customWidth="1"/>
    <col min="8208" max="8208" width="17.42578125" style="301" customWidth="1"/>
    <col min="8209" max="8209" width="17.28515625" style="301" customWidth="1"/>
    <col min="8210" max="8220" width="15.7109375" style="301" customWidth="1"/>
    <col min="8221" max="8448" width="11.42578125" style="301"/>
    <col min="8449" max="8449" width="4.140625" style="301" customWidth="1"/>
    <col min="8450" max="8450" width="5.28515625" style="301" customWidth="1"/>
    <col min="8451" max="8451" width="13" style="301" customWidth="1"/>
    <col min="8452" max="8452" width="14.7109375" style="301" customWidth="1"/>
    <col min="8453" max="8453" width="20.28515625" style="301" customWidth="1"/>
    <col min="8454" max="8454" width="19.85546875" style="301" customWidth="1"/>
    <col min="8455" max="8455" width="16.42578125" style="301" customWidth="1"/>
    <col min="8456" max="8456" width="15" style="301" customWidth="1"/>
    <col min="8457" max="8457" width="14.140625" style="301" customWidth="1"/>
    <col min="8458" max="8458" width="13.5703125" style="301" customWidth="1"/>
    <col min="8459" max="8459" width="13.85546875" style="301" customWidth="1"/>
    <col min="8460" max="8460" width="11.5703125" style="301" customWidth="1"/>
    <col min="8461" max="8461" width="13.5703125" style="301" customWidth="1"/>
    <col min="8462" max="8462" width="16.42578125" style="301" customWidth="1"/>
    <col min="8463" max="8463" width="18.7109375" style="301" customWidth="1"/>
    <col min="8464" max="8464" width="17.42578125" style="301" customWidth="1"/>
    <col min="8465" max="8465" width="17.28515625" style="301" customWidth="1"/>
    <col min="8466" max="8476" width="15.7109375" style="301" customWidth="1"/>
    <col min="8477" max="8704" width="11.42578125" style="301"/>
    <col min="8705" max="8705" width="4.140625" style="301" customWidth="1"/>
    <col min="8706" max="8706" width="5.28515625" style="301" customWidth="1"/>
    <col min="8707" max="8707" width="13" style="301" customWidth="1"/>
    <col min="8708" max="8708" width="14.7109375" style="301" customWidth="1"/>
    <col min="8709" max="8709" width="20.28515625" style="301" customWidth="1"/>
    <col min="8710" max="8710" width="19.85546875" style="301" customWidth="1"/>
    <col min="8711" max="8711" width="16.42578125" style="301" customWidth="1"/>
    <col min="8712" max="8712" width="15" style="301" customWidth="1"/>
    <col min="8713" max="8713" width="14.140625" style="301" customWidth="1"/>
    <col min="8714" max="8714" width="13.5703125" style="301" customWidth="1"/>
    <col min="8715" max="8715" width="13.85546875" style="301" customWidth="1"/>
    <col min="8716" max="8716" width="11.5703125" style="301" customWidth="1"/>
    <col min="8717" max="8717" width="13.5703125" style="301" customWidth="1"/>
    <col min="8718" max="8718" width="16.42578125" style="301" customWidth="1"/>
    <col min="8719" max="8719" width="18.7109375" style="301" customWidth="1"/>
    <col min="8720" max="8720" width="17.42578125" style="301" customWidth="1"/>
    <col min="8721" max="8721" width="17.28515625" style="301" customWidth="1"/>
    <col min="8722" max="8732" width="15.7109375" style="301" customWidth="1"/>
    <col min="8733" max="8960" width="11.42578125" style="301"/>
    <col min="8961" max="8961" width="4.140625" style="301" customWidth="1"/>
    <col min="8962" max="8962" width="5.28515625" style="301" customWidth="1"/>
    <col min="8963" max="8963" width="13" style="301" customWidth="1"/>
    <col min="8964" max="8964" width="14.7109375" style="301" customWidth="1"/>
    <col min="8965" max="8965" width="20.28515625" style="301" customWidth="1"/>
    <col min="8966" max="8966" width="19.85546875" style="301" customWidth="1"/>
    <col min="8967" max="8967" width="16.42578125" style="301" customWidth="1"/>
    <col min="8968" max="8968" width="15" style="301" customWidth="1"/>
    <col min="8969" max="8969" width="14.140625" style="301" customWidth="1"/>
    <col min="8970" max="8970" width="13.5703125" style="301" customWidth="1"/>
    <col min="8971" max="8971" width="13.85546875" style="301" customWidth="1"/>
    <col min="8972" max="8972" width="11.5703125" style="301" customWidth="1"/>
    <col min="8973" max="8973" width="13.5703125" style="301" customWidth="1"/>
    <col min="8974" max="8974" width="16.42578125" style="301" customWidth="1"/>
    <col min="8975" max="8975" width="18.7109375" style="301" customWidth="1"/>
    <col min="8976" max="8976" width="17.42578125" style="301" customWidth="1"/>
    <col min="8977" max="8977" width="17.28515625" style="301" customWidth="1"/>
    <col min="8978" max="8988" width="15.7109375" style="301" customWidth="1"/>
    <col min="8989" max="9216" width="11.42578125" style="301"/>
    <col min="9217" max="9217" width="4.140625" style="301" customWidth="1"/>
    <col min="9218" max="9218" width="5.28515625" style="301" customWidth="1"/>
    <col min="9219" max="9219" width="13" style="301" customWidth="1"/>
    <col min="9220" max="9220" width="14.7109375" style="301" customWidth="1"/>
    <col min="9221" max="9221" width="20.28515625" style="301" customWidth="1"/>
    <col min="9222" max="9222" width="19.85546875" style="301" customWidth="1"/>
    <col min="9223" max="9223" width="16.42578125" style="301" customWidth="1"/>
    <col min="9224" max="9224" width="15" style="301" customWidth="1"/>
    <col min="9225" max="9225" width="14.140625" style="301" customWidth="1"/>
    <col min="9226" max="9226" width="13.5703125" style="301" customWidth="1"/>
    <col min="9227" max="9227" width="13.85546875" style="301" customWidth="1"/>
    <col min="9228" max="9228" width="11.5703125" style="301" customWidth="1"/>
    <col min="9229" max="9229" width="13.5703125" style="301" customWidth="1"/>
    <col min="9230" max="9230" width="16.42578125" style="301" customWidth="1"/>
    <col min="9231" max="9231" width="18.7109375" style="301" customWidth="1"/>
    <col min="9232" max="9232" width="17.42578125" style="301" customWidth="1"/>
    <col min="9233" max="9233" width="17.28515625" style="301" customWidth="1"/>
    <col min="9234" max="9244" width="15.7109375" style="301" customWidth="1"/>
    <col min="9245" max="9472" width="11.42578125" style="301"/>
    <col min="9473" max="9473" width="4.140625" style="301" customWidth="1"/>
    <col min="9474" max="9474" width="5.28515625" style="301" customWidth="1"/>
    <col min="9475" max="9475" width="13" style="301" customWidth="1"/>
    <col min="9476" max="9476" width="14.7109375" style="301" customWidth="1"/>
    <col min="9477" max="9477" width="20.28515625" style="301" customWidth="1"/>
    <col min="9478" max="9478" width="19.85546875" style="301" customWidth="1"/>
    <col min="9479" max="9479" width="16.42578125" style="301" customWidth="1"/>
    <col min="9480" max="9480" width="15" style="301" customWidth="1"/>
    <col min="9481" max="9481" width="14.140625" style="301" customWidth="1"/>
    <col min="9482" max="9482" width="13.5703125" style="301" customWidth="1"/>
    <col min="9483" max="9483" width="13.85546875" style="301" customWidth="1"/>
    <col min="9484" max="9484" width="11.5703125" style="301" customWidth="1"/>
    <col min="9485" max="9485" width="13.5703125" style="301" customWidth="1"/>
    <col min="9486" max="9486" width="16.42578125" style="301" customWidth="1"/>
    <col min="9487" max="9487" width="18.7109375" style="301" customWidth="1"/>
    <col min="9488" max="9488" width="17.42578125" style="301" customWidth="1"/>
    <col min="9489" max="9489" width="17.28515625" style="301" customWidth="1"/>
    <col min="9490" max="9500" width="15.7109375" style="301" customWidth="1"/>
    <col min="9501" max="9728" width="11.42578125" style="301"/>
    <col min="9729" max="9729" width="4.140625" style="301" customWidth="1"/>
    <col min="9730" max="9730" width="5.28515625" style="301" customWidth="1"/>
    <col min="9731" max="9731" width="13" style="301" customWidth="1"/>
    <col min="9732" max="9732" width="14.7109375" style="301" customWidth="1"/>
    <col min="9733" max="9733" width="20.28515625" style="301" customWidth="1"/>
    <col min="9734" max="9734" width="19.85546875" style="301" customWidth="1"/>
    <col min="9735" max="9735" width="16.42578125" style="301" customWidth="1"/>
    <col min="9736" max="9736" width="15" style="301" customWidth="1"/>
    <col min="9737" max="9737" width="14.140625" style="301" customWidth="1"/>
    <col min="9738" max="9738" width="13.5703125" style="301" customWidth="1"/>
    <col min="9739" max="9739" width="13.85546875" style="301" customWidth="1"/>
    <col min="9740" max="9740" width="11.5703125" style="301" customWidth="1"/>
    <col min="9741" max="9741" width="13.5703125" style="301" customWidth="1"/>
    <col min="9742" max="9742" width="16.42578125" style="301" customWidth="1"/>
    <col min="9743" max="9743" width="18.7109375" style="301" customWidth="1"/>
    <col min="9744" max="9744" width="17.42578125" style="301" customWidth="1"/>
    <col min="9745" max="9745" width="17.28515625" style="301" customWidth="1"/>
    <col min="9746" max="9756" width="15.7109375" style="301" customWidth="1"/>
    <col min="9757" max="9984" width="11.42578125" style="301"/>
    <col min="9985" max="9985" width="4.140625" style="301" customWidth="1"/>
    <col min="9986" max="9986" width="5.28515625" style="301" customWidth="1"/>
    <col min="9987" max="9987" width="13" style="301" customWidth="1"/>
    <col min="9988" max="9988" width="14.7109375" style="301" customWidth="1"/>
    <col min="9989" max="9989" width="20.28515625" style="301" customWidth="1"/>
    <col min="9990" max="9990" width="19.85546875" style="301" customWidth="1"/>
    <col min="9991" max="9991" width="16.42578125" style="301" customWidth="1"/>
    <col min="9992" max="9992" width="15" style="301" customWidth="1"/>
    <col min="9993" max="9993" width="14.140625" style="301" customWidth="1"/>
    <col min="9994" max="9994" width="13.5703125" style="301" customWidth="1"/>
    <col min="9995" max="9995" width="13.85546875" style="301" customWidth="1"/>
    <col min="9996" max="9996" width="11.5703125" style="301" customWidth="1"/>
    <col min="9997" max="9997" width="13.5703125" style="301" customWidth="1"/>
    <col min="9998" max="9998" width="16.42578125" style="301" customWidth="1"/>
    <col min="9999" max="9999" width="18.7109375" style="301" customWidth="1"/>
    <col min="10000" max="10000" width="17.42578125" style="301" customWidth="1"/>
    <col min="10001" max="10001" width="17.28515625" style="301" customWidth="1"/>
    <col min="10002" max="10012" width="15.7109375" style="301" customWidth="1"/>
    <col min="10013" max="10240" width="11.42578125" style="301"/>
    <col min="10241" max="10241" width="4.140625" style="301" customWidth="1"/>
    <col min="10242" max="10242" width="5.28515625" style="301" customWidth="1"/>
    <col min="10243" max="10243" width="13" style="301" customWidth="1"/>
    <col min="10244" max="10244" width="14.7109375" style="301" customWidth="1"/>
    <col min="10245" max="10245" width="20.28515625" style="301" customWidth="1"/>
    <col min="10246" max="10246" width="19.85546875" style="301" customWidth="1"/>
    <col min="10247" max="10247" width="16.42578125" style="301" customWidth="1"/>
    <col min="10248" max="10248" width="15" style="301" customWidth="1"/>
    <col min="10249" max="10249" width="14.140625" style="301" customWidth="1"/>
    <col min="10250" max="10250" width="13.5703125" style="301" customWidth="1"/>
    <col min="10251" max="10251" width="13.85546875" style="301" customWidth="1"/>
    <col min="10252" max="10252" width="11.5703125" style="301" customWidth="1"/>
    <col min="10253" max="10253" width="13.5703125" style="301" customWidth="1"/>
    <col min="10254" max="10254" width="16.42578125" style="301" customWidth="1"/>
    <col min="10255" max="10255" width="18.7109375" style="301" customWidth="1"/>
    <col min="10256" max="10256" width="17.42578125" style="301" customWidth="1"/>
    <col min="10257" max="10257" width="17.28515625" style="301" customWidth="1"/>
    <col min="10258" max="10268" width="15.7109375" style="301" customWidth="1"/>
    <col min="10269" max="10496" width="11.42578125" style="301"/>
    <col min="10497" max="10497" width="4.140625" style="301" customWidth="1"/>
    <col min="10498" max="10498" width="5.28515625" style="301" customWidth="1"/>
    <col min="10499" max="10499" width="13" style="301" customWidth="1"/>
    <col min="10500" max="10500" width="14.7109375" style="301" customWidth="1"/>
    <col min="10501" max="10501" width="20.28515625" style="301" customWidth="1"/>
    <col min="10502" max="10502" width="19.85546875" style="301" customWidth="1"/>
    <col min="10503" max="10503" width="16.42578125" style="301" customWidth="1"/>
    <col min="10504" max="10504" width="15" style="301" customWidth="1"/>
    <col min="10505" max="10505" width="14.140625" style="301" customWidth="1"/>
    <col min="10506" max="10506" width="13.5703125" style="301" customWidth="1"/>
    <col min="10507" max="10507" width="13.85546875" style="301" customWidth="1"/>
    <col min="10508" max="10508" width="11.5703125" style="301" customWidth="1"/>
    <col min="10509" max="10509" width="13.5703125" style="301" customWidth="1"/>
    <col min="10510" max="10510" width="16.42578125" style="301" customWidth="1"/>
    <col min="10511" max="10511" width="18.7109375" style="301" customWidth="1"/>
    <col min="10512" max="10512" width="17.42578125" style="301" customWidth="1"/>
    <col min="10513" max="10513" width="17.28515625" style="301" customWidth="1"/>
    <col min="10514" max="10524" width="15.7109375" style="301" customWidth="1"/>
    <col min="10525" max="10752" width="11.42578125" style="301"/>
    <col min="10753" max="10753" width="4.140625" style="301" customWidth="1"/>
    <col min="10754" max="10754" width="5.28515625" style="301" customWidth="1"/>
    <col min="10755" max="10755" width="13" style="301" customWidth="1"/>
    <col min="10756" max="10756" width="14.7109375" style="301" customWidth="1"/>
    <col min="10757" max="10757" width="20.28515625" style="301" customWidth="1"/>
    <col min="10758" max="10758" width="19.85546875" style="301" customWidth="1"/>
    <col min="10759" max="10759" width="16.42578125" style="301" customWidth="1"/>
    <col min="10760" max="10760" width="15" style="301" customWidth="1"/>
    <col min="10761" max="10761" width="14.140625" style="301" customWidth="1"/>
    <col min="10762" max="10762" width="13.5703125" style="301" customWidth="1"/>
    <col min="10763" max="10763" width="13.85546875" style="301" customWidth="1"/>
    <col min="10764" max="10764" width="11.5703125" style="301" customWidth="1"/>
    <col min="10765" max="10765" width="13.5703125" style="301" customWidth="1"/>
    <col min="10766" max="10766" width="16.42578125" style="301" customWidth="1"/>
    <col min="10767" max="10767" width="18.7109375" style="301" customWidth="1"/>
    <col min="10768" max="10768" width="17.42578125" style="301" customWidth="1"/>
    <col min="10769" max="10769" width="17.28515625" style="301" customWidth="1"/>
    <col min="10770" max="10780" width="15.7109375" style="301" customWidth="1"/>
    <col min="10781" max="11008" width="11.42578125" style="301"/>
    <col min="11009" max="11009" width="4.140625" style="301" customWidth="1"/>
    <col min="11010" max="11010" width="5.28515625" style="301" customWidth="1"/>
    <col min="11011" max="11011" width="13" style="301" customWidth="1"/>
    <col min="11012" max="11012" width="14.7109375" style="301" customWidth="1"/>
    <col min="11013" max="11013" width="20.28515625" style="301" customWidth="1"/>
    <col min="11014" max="11014" width="19.85546875" style="301" customWidth="1"/>
    <col min="11015" max="11015" width="16.42578125" style="301" customWidth="1"/>
    <col min="11016" max="11016" width="15" style="301" customWidth="1"/>
    <col min="11017" max="11017" width="14.140625" style="301" customWidth="1"/>
    <col min="11018" max="11018" width="13.5703125" style="301" customWidth="1"/>
    <col min="11019" max="11019" width="13.85546875" style="301" customWidth="1"/>
    <col min="11020" max="11020" width="11.5703125" style="301" customWidth="1"/>
    <col min="11021" max="11021" width="13.5703125" style="301" customWidth="1"/>
    <col min="11022" max="11022" width="16.42578125" style="301" customWidth="1"/>
    <col min="11023" max="11023" width="18.7109375" style="301" customWidth="1"/>
    <col min="11024" max="11024" width="17.42578125" style="301" customWidth="1"/>
    <col min="11025" max="11025" width="17.28515625" style="301" customWidth="1"/>
    <col min="11026" max="11036" width="15.7109375" style="301" customWidth="1"/>
    <col min="11037" max="11264" width="11.42578125" style="301"/>
    <col min="11265" max="11265" width="4.140625" style="301" customWidth="1"/>
    <col min="11266" max="11266" width="5.28515625" style="301" customWidth="1"/>
    <col min="11267" max="11267" width="13" style="301" customWidth="1"/>
    <col min="11268" max="11268" width="14.7109375" style="301" customWidth="1"/>
    <col min="11269" max="11269" width="20.28515625" style="301" customWidth="1"/>
    <col min="11270" max="11270" width="19.85546875" style="301" customWidth="1"/>
    <col min="11271" max="11271" width="16.42578125" style="301" customWidth="1"/>
    <col min="11272" max="11272" width="15" style="301" customWidth="1"/>
    <col min="11273" max="11273" width="14.140625" style="301" customWidth="1"/>
    <col min="11274" max="11274" width="13.5703125" style="301" customWidth="1"/>
    <col min="11275" max="11275" width="13.85546875" style="301" customWidth="1"/>
    <col min="11276" max="11276" width="11.5703125" style="301" customWidth="1"/>
    <col min="11277" max="11277" width="13.5703125" style="301" customWidth="1"/>
    <col min="11278" max="11278" width="16.42578125" style="301" customWidth="1"/>
    <col min="11279" max="11279" width="18.7109375" style="301" customWidth="1"/>
    <col min="11280" max="11280" width="17.42578125" style="301" customWidth="1"/>
    <col min="11281" max="11281" width="17.28515625" style="301" customWidth="1"/>
    <col min="11282" max="11292" width="15.7109375" style="301" customWidth="1"/>
    <col min="11293" max="11520" width="11.42578125" style="301"/>
    <col min="11521" max="11521" width="4.140625" style="301" customWidth="1"/>
    <col min="11522" max="11522" width="5.28515625" style="301" customWidth="1"/>
    <col min="11523" max="11523" width="13" style="301" customWidth="1"/>
    <col min="11524" max="11524" width="14.7109375" style="301" customWidth="1"/>
    <col min="11525" max="11525" width="20.28515625" style="301" customWidth="1"/>
    <col min="11526" max="11526" width="19.85546875" style="301" customWidth="1"/>
    <col min="11527" max="11527" width="16.42578125" style="301" customWidth="1"/>
    <col min="11528" max="11528" width="15" style="301" customWidth="1"/>
    <col min="11529" max="11529" width="14.140625" style="301" customWidth="1"/>
    <col min="11530" max="11530" width="13.5703125" style="301" customWidth="1"/>
    <col min="11531" max="11531" width="13.85546875" style="301" customWidth="1"/>
    <col min="11532" max="11532" width="11.5703125" style="301" customWidth="1"/>
    <col min="11533" max="11533" width="13.5703125" style="301" customWidth="1"/>
    <col min="11534" max="11534" width="16.42578125" style="301" customWidth="1"/>
    <col min="11535" max="11535" width="18.7109375" style="301" customWidth="1"/>
    <col min="11536" max="11536" width="17.42578125" style="301" customWidth="1"/>
    <col min="11537" max="11537" width="17.28515625" style="301" customWidth="1"/>
    <col min="11538" max="11548" width="15.7109375" style="301" customWidth="1"/>
    <col min="11549" max="11776" width="11.42578125" style="301"/>
    <col min="11777" max="11777" width="4.140625" style="301" customWidth="1"/>
    <col min="11778" max="11778" width="5.28515625" style="301" customWidth="1"/>
    <col min="11779" max="11779" width="13" style="301" customWidth="1"/>
    <col min="11780" max="11780" width="14.7109375" style="301" customWidth="1"/>
    <col min="11781" max="11781" width="20.28515625" style="301" customWidth="1"/>
    <col min="11782" max="11782" width="19.85546875" style="301" customWidth="1"/>
    <col min="11783" max="11783" width="16.42578125" style="301" customWidth="1"/>
    <col min="11784" max="11784" width="15" style="301" customWidth="1"/>
    <col min="11785" max="11785" width="14.140625" style="301" customWidth="1"/>
    <col min="11786" max="11786" width="13.5703125" style="301" customWidth="1"/>
    <col min="11787" max="11787" width="13.85546875" style="301" customWidth="1"/>
    <col min="11788" max="11788" width="11.5703125" style="301" customWidth="1"/>
    <col min="11789" max="11789" width="13.5703125" style="301" customWidth="1"/>
    <col min="11790" max="11790" width="16.42578125" style="301" customWidth="1"/>
    <col min="11791" max="11791" width="18.7109375" style="301" customWidth="1"/>
    <col min="11792" max="11792" width="17.42578125" style="301" customWidth="1"/>
    <col min="11793" max="11793" width="17.28515625" style="301" customWidth="1"/>
    <col min="11794" max="11804" width="15.7109375" style="301" customWidth="1"/>
    <col min="11805" max="12032" width="11.42578125" style="301"/>
    <col min="12033" max="12033" width="4.140625" style="301" customWidth="1"/>
    <col min="12034" max="12034" width="5.28515625" style="301" customWidth="1"/>
    <col min="12035" max="12035" width="13" style="301" customWidth="1"/>
    <col min="12036" max="12036" width="14.7109375" style="301" customWidth="1"/>
    <col min="12037" max="12037" width="20.28515625" style="301" customWidth="1"/>
    <col min="12038" max="12038" width="19.85546875" style="301" customWidth="1"/>
    <col min="12039" max="12039" width="16.42578125" style="301" customWidth="1"/>
    <col min="12040" max="12040" width="15" style="301" customWidth="1"/>
    <col min="12041" max="12041" width="14.140625" style="301" customWidth="1"/>
    <col min="12042" max="12042" width="13.5703125" style="301" customWidth="1"/>
    <col min="12043" max="12043" width="13.85546875" style="301" customWidth="1"/>
    <col min="12044" max="12044" width="11.5703125" style="301" customWidth="1"/>
    <col min="12045" max="12045" width="13.5703125" style="301" customWidth="1"/>
    <col min="12046" max="12046" width="16.42578125" style="301" customWidth="1"/>
    <col min="12047" max="12047" width="18.7109375" style="301" customWidth="1"/>
    <col min="12048" max="12048" width="17.42578125" style="301" customWidth="1"/>
    <col min="12049" max="12049" width="17.28515625" style="301" customWidth="1"/>
    <col min="12050" max="12060" width="15.7109375" style="301" customWidth="1"/>
    <col min="12061" max="12288" width="11.42578125" style="301"/>
    <col min="12289" max="12289" width="4.140625" style="301" customWidth="1"/>
    <col min="12290" max="12290" width="5.28515625" style="301" customWidth="1"/>
    <col min="12291" max="12291" width="13" style="301" customWidth="1"/>
    <col min="12292" max="12292" width="14.7109375" style="301" customWidth="1"/>
    <col min="12293" max="12293" width="20.28515625" style="301" customWidth="1"/>
    <col min="12294" max="12294" width="19.85546875" style="301" customWidth="1"/>
    <col min="12295" max="12295" width="16.42578125" style="301" customWidth="1"/>
    <col min="12296" max="12296" width="15" style="301" customWidth="1"/>
    <col min="12297" max="12297" width="14.140625" style="301" customWidth="1"/>
    <col min="12298" max="12298" width="13.5703125" style="301" customWidth="1"/>
    <col min="12299" max="12299" width="13.85546875" style="301" customWidth="1"/>
    <col min="12300" max="12300" width="11.5703125" style="301" customWidth="1"/>
    <col min="12301" max="12301" width="13.5703125" style="301" customWidth="1"/>
    <col min="12302" max="12302" width="16.42578125" style="301" customWidth="1"/>
    <col min="12303" max="12303" width="18.7109375" style="301" customWidth="1"/>
    <col min="12304" max="12304" width="17.42578125" style="301" customWidth="1"/>
    <col min="12305" max="12305" width="17.28515625" style="301" customWidth="1"/>
    <col min="12306" max="12316" width="15.7109375" style="301" customWidth="1"/>
    <col min="12317" max="12544" width="11.42578125" style="301"/>
    <col min="12545" max="12545" width="4.140625" style="301" customWidth="1"/>
    <col min="12546" max="12546" width="5.28515625" style="301" customWidth="1"/>
    <col min="12547" max="12547" width="13" style="301" customWidth="1"/>
    <col min="12548" max="12548" width="14.7109375" style="301" customWidth="1"/>
    <col min="12549" max="12549" width="20.28515625" style="301" customWidth="1"/>
    <col min="12550" max="12550" width="19.85546875" style="301" customWidth="1"/>
    <col min="12551" max="12551" width="16.42578125" style="301" customWidth="1"/>
    <col min="12552" max="12552" width="15" style="301" customWidth="1"/>
    <col min="12553" max="12553" width="14.140625" style="301" customWidth="1"/>
    <col min="12554" max="12554" width="13.5703125" style="301" customWidth="1"/>
    <col min="12555" max="12555" width="13.85546875" style="301" customWidth="1"/>
    <col min="12556" max="12556" width="11.5703125" style="301" customWidth="1"/>
    <col min="12557" max="12557" width="13.5703125" style="301" customWidth="1"/>
    <col min="12558" max="12558" width="16.42578125" style="301" customWidth="1"/>
    <col min="12559" max="12559" width="18.7109375" style="301" customWidth="1"/>
    <col min="12560" max="12560" width="17.42578125" style="301" customWidth="1"/>
    <col min="12561" max="12561" width="17.28515625" style="301" customWidth="1"/>
    <col min="12562" max="12572" width="15.7109375" style="301" customWidth="1"/>
    <col min="12573" max="12800" width="11.42578125" style="301"/>
    <col min="12801" max="12801" width="4.140625" style="301" customWidth="1"/>
    <col min="12802" max="12802" width="5.28515625" style="301" customWidth="1"/>
    <col min="12803" max="12803" width="13" style="301" customWidth="1"/>
    <col min="12804" max="12804" width="14.7109375" style="301" customWidth="1"/>
    <col min="12805" max="12805" width="20.28515625" style="301" customWidth="1"/>
    <col min="12806" max="12806" width="19.85546875" style="301" customWidth="1"/>
    <col min="12807" max="12807" width="16.42578125" style="301" customWidth="1"/>
    <col min="12808" max="12808" width="15" style="301" customWidth="1"/>
    <col min="12809" max="12809" width="14.140625" style="301" customWidth="1"/>
    <col min="12810" max="12810" width="13.5703125" style="301" customWidth="1"/>
    <col min="12811" max="12811" width="13.85546875" style="301" customWidth="1"/>
    <col min="12812" max="12812" width="11.5703125" style="301" customWidth="1"/>
    <col min="12813" max="12813" width="13.5703125" style="301" customWidth="1"/>
    <col min="12814" max="12814" width="16.42578125" style="301" customWidth="1"/>
    <col min="12815" max="12815" width="18.7109375" style="301" customWidth="1"/>
    <col min="12816" max="12816" width="17.42578125" style="301" customWidth="1"/>
    <col min="12817" max="12817" width="17.28515625" style="301" customWidth="1"/>
    <col min="12818" max="12828" width="15.7109375" style="301" customWidth="1"/>
    <col min="12829" max="13056" width="11.42578125" style="301"/>
    <col min="13057" max="13057" width="4.140625" style="301" customWidth="1"/>
    <col min="13058" max="13058" width="5.28515625" style="301" customWidth="1"/>
    <col min="13059" max="13059" width="13" style="301" customWidth="1"/>
    <col min="13060" max="13060" width="14.7109375" style="301" customWidth="1"/>
    <col min="13061" max="13061" width="20.28515625" style="301" customWidth="1"/>
    <col min="13062" max="13062" width="19.85546875" style="301" customWidth="1"/>
    <col min="13063" max="13063" width="16.42578125" style="301" customWidth="1"/>
    <col min="13064" max="13064" width="15" style="301" customWidth="1"/>
    <col min="13065" max="13065" width="14.140625" style="301" customWidth="1"/>
    <col min="13066" max="13066" width="13.5703125" style="301" customWidth="1"/>
    <col min="13067" max="13067" width="13.85546875" style="301" customWidth="1"/>
    <col min="13068" max="13068" width="11.5703125" style="301" customWidth="1"/>
    <col min="13069" max="13069" width="13.5703125" style="301" customWidth="1"/>
    <col min="13070" max="13070" width="16.42578125" style="301" customWidth="1"/>
    <col min="13071" max="13071" width="18.7109375" style="301" customWidth="1"/>
    <col min="13072" max="13072" width="17.42578125" style="301" customWidth="1"/>
    <col min="13073" max="13073" width="17.28515625" style="301" customWidth="1"/>
    <col min="13074" max="13084" width="15.7109375" style="301" customWidth="1"/>
    <col min="13085" max="13312" width="11.42578125" style="301"/>
    <col min="13313" max="13313" width="4.140625" style="301" customWidth="1"/>
    <col min="13314" max="13314" width="5.28515625" style="301" customWidth="1"/>
    <col min="13315" max="13315" width="13" style="301" customWidth="1"/>
    <col min="13316" max="13316" width="14.7109375" style="301" customWidth="1"/>
    <col min="13317" max="13317" width="20.28515625" style="301" customWidth="1"/>
    <col min="13318" max="13318" width="19.85546875" style="301" customWidth="1"/>
    <col min="13319" max="13319" width="16.42578125" style="301" customWidth="1"/>
    <col min="13320" max="13320" width="15" style="301" customWidth="1"/>
    <col min="13321" max="13321" width="14.140625" style="301" customWidth="1"/>
    <col min="13322" max="13322" width="13.5703125" style="301" customWidth="1"/>
    <col min="13323" max="13323" width="13.85546875" style="301" customWidth="1"/>
    <col min="13324" max="13324" width="11.5703125" style="301" customWidth="1"/>
    <col min="13325" max="13325" width="13.5703125" style="301" customWidth="1"/>
    <col min="13326" max="13326" width="16.42578125" style="301" customWidth="1"/>
    <col min="13327" max="13327" width="18.7109375" style="301" customWidth="1"/>
    <col min="13328" max="13328" width="17.42578125" style="301" customWidth="1"/>
    <col min="13329" max="13329" width="17.28515625" style="301" customWidth="1"/>
    <col min="13330" max="13340" width="15.7109375" style="301" customWidth="1"/>
    <col min="13341" max="13568" width="11.42578125" style="301"/>
    <col min="13569" max="13569" width="4.140625" style="301" customWidth="1"/>
    <col min="13570" max="13570" width="5.28515625" style="301" customWidth="1"/>
    <col min="13571" max="13571" width="13" style="301" customWidth="1"/>
    <col min="13572" max="13572" width="14.7109375" style="301" customWidth="1"/>
    <col min="13573" max="13573" width="20.28515625" style="301" customWidth="1"/>
    <col min="13574" max="13574" width="19.85546875" style="301" customWidth="1"/>
    <col min="13575" max="13575" width="16.42578125" style="301" customWidth="1"/>
    <col min="13576" max="13576" width="15" style="301" customWidth="1"/>
    <col min="13577" max="13577" width="14.140625" style="301" customWidth="1"/>
    <col min="13578" max="13578" width="13.5703125" style="301" customWidth="1"/>
    <col min="13579" max="13579" width="13.85546875" style="301" customWidth="1"/>
    <col min="13580" max="13580" width="11.5703125" style="301" customWidth="1"/>
    <col min="13581" max="13581" width="13.5703125" style="301" customWidth="1"/>
    <col min="13582" max="13582" width="16.42578125" style="301" customWidth="1"/>
    <col min="13583" max="13583" width="18.7109375" style="301" customWidth="1"/>
    <col min="13584" max="13584" width="17.42578125" style="301" customWidth="1"/>
    <col min="13585" max="13585" width="17.28515625" style="301" customWidth="1"/>
    <col min="13586" max="13596" width="15.7109375" style="301" customWidth="1"/>
    <col min="13597" max="13824" width="11.42578125" style="301"/>
    <col min="13825" max="13825" width="4.140625" style="301" customWidth="1"/>
    <col min="13826" max="13826" width="5.28515625" style="301" customWidth="1"/>
    <col min="13827" max="13827" width="13" style="301" customWidth="1"/>
    <col min="13828" max="13828" width="14.7109375" style="301" customWidth="1"/>
    <col min="13829" max="13829" width="20.28515625" style="301" customWidth="1"/>
    <col min="13830" max="13830" width="19.85546875" style="301" customWidth="1"/>
    <col min="13831" max="13831" width="16.42578125" style="301" customWidth="1"/>
    <col min="13832" max="13832" width="15" style="301" customWidth="1"/>
    <col min="13833" max="13833" width="14.140625" style="301" customWidth="1"/>
    <col min="13834" max="13834" width="13.5703125" style="301" customWidth="1"/>
    <col min="13835" max="13835" width="13.85546875" style="301" customWidth="1"/>
    <col min="13836" max="13836" width="11.5703125" style="301" customWidth="1"/>
    <col min="13837" max="13837" width="13.5703125" style="301" customWidth="1"/>
    <col min="13838" max="13838" width="16.42578125" style="301" customWidth="1"/>
    <col min="13839" max="13839" width="18.7109375" style="301" customWidth="1"/>
    <col min="13840" max="13840" width="17.42578125" style="301" customWidth="1"/>
    <col min="13841" max="13841" width="17.28515625" style="301" customWidth="1"/>
    <col min="13842" max="13852" width="15.7109375" style="301" customWidth="1"/>
    <col min="13853" max="14080" width="11.42578125" style="301"/>
    <col min="14081" max="14081" width="4.140625" style="301" customWidth="1"/>
    <col min="14082" max="14082" width="5.28515625" style="301" customWidth="1"/>
    <col min="14083" max="14083" width="13" style="301" customWidth="1"/>
    <col min="14084" max="14084" width="14.7109375" style="301" customWidth="1"/>
    <col min="14085" max="14085" width="20.28515625" style="301" customWidth="1"/>
    <col min="14086" max="14086" width="19.85546875" style="301" customWidth="1"/>
    <col min="14087" max="14087" width="16.42578125" style="301" customWidth="1"/>
    <col min="14088" max="14088" width="15" style="301" customWidth="1"/>
    <col min="14089" max="14089" width="14.140625" style="301" customWidth="1"/>
    <col min="14090" max="14090" width="13.5703125" style="301" customWidth="1"/>
    <col min="14091" max="14091" width="13.85546875" style="301" customWidth="1"/>
    <col min="14092" max="14092" width="11.5703125" style="301" customWidth="1"/>
    <col min="14093" max="14093" width="13.5703125" style="301" customWidth="1"/>
    <col min="14094" max="14094" width="16.42578125" style="301" customWidth="1"/>
    <col min="14095" max="14095" width="18.7109375" style="301" customWidth="1"/>
    <col min="14096" max="14096" width="17.42578125" style="301" customWidth="1"/>
    <col min="14097" max="14097" width="17.28515625" style="301" customWidth="1"/>
    <col min="14098" max="14108" width="15.7109375" style="301" customWidth="1"/>
    <col min="14109" max="14336" width="11.42578125" style="301"/>
    <col min="14337" max="14337" width="4.140625" style="301" customWidth="1"/>
    <col min="14338" max="14338" width="5.28515625" style="301" customWidth="1"/>
    <col min="14339" max="14339" width="13" style="301" customWidth="1"/>
    <col min="14340" max="14340" width="14.7109375" style="301" customWidth="1"/>
    <col min="14341" max="14341" width="20.28515625" style="301" customWidth="1"/>
    <col min="14342" max="14342" width="19.85546875" style="301" customWidth="1"/>
    <col min="14343" max="14343" width="16.42578125" style="301" customWidth="1"/>
    <col min="14344" max="14344" width="15" style="301" customWidth="1"/>
    <col min="14345" max="14345" width="14.140625" style="301" customWidth="1"/>
    <col min="14346" max="14346" width="13.5703125" style="301" customWidth="1"/>
    <col min="14347" max="14347" width="13.85546875" style="301" customWidth="1"/>
    <col min="14348" max="14348" width="11.5703125" style="301" customWidth="1"/>
    <col min="14349" max="14349" width="13.5703125" style="301" customWidth="1"/>
    <col min="14350" max="14350" width="16.42578125" style="301" customWidth="1"/>
    <col min="14351" max="14351" width="18.7109375" style="301" customWidth="1"/>
    <col min="14352" max="14352" width="17.42578125" style="301" customWidth="1"/>
    <col min="14353" max="14353" width="17.28515625" style="301" customWidth="1"/>
    <col min="14354" max="14364" width="15.7109375" style="301" customWidth="1"/>
    <col min="14365" max="14592" width="11.42578125" style="301"/>
    <col min="14593" max="14593" width="4.140625" style="301" customWidth="1"/>
    <col min="14594" max="14594" width="5.28515625" style="301" customWidth="1"/>
    <col min="14595" max="14595" width="13" style="301" customWidth="1"/>
    <col min="14596" max="14596" width="14.7109375" style="301" customWidth="1"/>
    <col min="14597" max="14597" width="20.28515625" style="301" customWidth="1"/>
    <col min="14598" max="14598" width="19.85546875" style="301" customWidth="1"/>
    <col min="14599" max="14599" width="16.42578125" style="301" customWidth="1"/>
    <col min="14600" max="14600" width="15" style="301" customWidth="1"/>
    <col min="14601" max="14601" width="14.140625" style="301" customWidth="1"/>
    <col min="14602" max="14602" width="13.5703125" style="301" customWidth="1"/>
    <col min="14603" max="14603" width="13.85546875" style="301" customWidth="1"/>
    <col min="14604" max="14604" width="11.5703125" style="301" customWidth="1"/>
    <col min="14605" max="14605" width="13.5703125" style="301" customWidth="1"/>
    <col min="14606" max="14606" width="16.42578125" style="301" customWidth="1"/>
    <col min="14607" max="14607" width="18.7109375" style="301" customWidth="1"/>
    <col min="14608" max="14608" width="17.42578125" style="301" customWidth="1"/>
    <col min="14609" max="14609" width="17.28515625" style="301" customWidth="1"/>
    <col min="14610" max="14620" width="15.7109375" style="301" customWidth="1"/>
    <col min="14621" max="14848" width="11.42578125" style="301"/>
    <col min="14849" max="14849" width="4.140625" style="301" customWidth="1"/>
    <col min="14850" max="14850" width="5.28515625" style="301" customWidth="1"/>
    <col min="14851" max="14851" width="13" style="301" customWidth="1"/>
    <col min="14852" max="14852" width="14.7109375" style="301" customWidth="1"/>
    <col min="14853" max="14853" width="20.28515625" style="301" customWidth="1"/>
    <col min="14854" max="14854" width="19.85546875" style="301" customWidth="1"/>
    <col min="14855" max="14855" width="16.42578125" style="301" customWidth="1"/>
    <col min="14856" max="14856" width="15" style="301" customWidth="1"/>
    <col min="14857" max="14857" width="14.140625" style="301" customWidth="1"/>
    <col min="14858" max="14858" width="13.5703125" style="301" customWidth="1"/>
    <col min="14859" max="14859" width="13.85546875" style="301" customWidth="1"/>
    <col min="14860" max="14860" width="11.5703125" style="301" customWidth="1"/>
    <col min="14861" max="14861" width="13.5703125" style="301" customWidth="1"/>
    <col min="14862" max="14862" width="16.42578125" style="301" customWidth="1"/>
    <col min="14863" max="14863" width="18.7109375" style="301" customWidth="1"/>
    <col min="14864" max="14864" width="17.42578125" style="301" customWidth="1"/>
    <col min="14865" max="14865" width="17.28515625" style="301" customWidth="1"/>
    <col min="14866" max="14876" width="15.7109375" style="301" customWidth="1"/>
    <col min="14877" max="15104" width="11.42578125" style="301"/>
    <col min="15105" max="15105" width="4.140625" style="301" customWidth="1"/>
    <col min="15106" max="15106" width="5.28515625" style="301" customWidth="1"/>
    <col min="15107" max="15107" width="13" style="301" customWidth="1"/>
    <col min="15108" max="15108" width="14.7109375" style="301" customWidth="1"/>
    <col min="15109" max="15109" width="20.28515625" style="301" customWidth="1"/>
    <col min="15110" max="15110" width="19.85546875" style="301" customWidth="1"/>
    <col min="15111" max="15111" width="16.42578125" style="301" customWidth="1"/>
    <col min="15112" max="15112" width="15" style="301" customWidth="1"/>
    <col min="15113" max="15113" width="14.140625" style="301" customWidth="1"/>
    <col min="15114" max="15114" width="13.5703125" style="301" customWidth="1"/>
    <col min="15115" max="15115" width="13.85546875" style="301" customWidth="1"/>
    <col min="15116" max="15116" width="11.5703125" style="301" customWidth="1"/>
    <col min="15117" max="15117" width="13.5703125" style="301" customWidth="1"/>
    <col min="15118" max="15118" width="16.42578125" style="301" customWidth="1"/>
    <col min="15119" max="15119" width="18.7109375" style="301" customWidth="1"/>
    <col min="15120" max="15120" width="17.42578125" style="301" customWidth="1"/>
    <col min="15121" max="15121" width="17.28515625" style="301" customWidth="1"/>
    <col min="15122" max="15132" width="15.7109375" style="301" customWidth="1"/>
    <col min="15133" max="15360" width="11.42578125" style="301"/>
    <col min="15361" max="15361" width="4.140625" style="301" customWidth="1"/>
    <col min="15362" max="15362" width="5.28515625" style="301" customWidth="1"/>
    <col min="15363" max="15363" width="13" style="301" customWidth="1"/>
    <col min="15364" max="15364" width="14.7109375" style="301" customWidth="1"/>
    <col min="15365" max="15365" width="20.28515625" style="301" customWidth="1"/>
    <col min="15366" max="15366" width="19.85546875" style="301" customWidth="1"/>
    <col min="15367" max="15367" width="16.42578125" style="301" customWidth="1"/>
    <col min="15368" max="15368" width="15" style="301" customWidth="1"/>
    <col min="15369" max="15369" width="14.140625" style="301" customWidth="1"/>
    <col min="15370" max="15370" width="13.5703125" style="301" customWidth="1"/>
    <col min="15371" max="15371" width="13.85546875" style="301" customWidth="1"/>
    <col min="15372" max="15372" width="11.5703125" style="301" customWidth="1"/>
    <col min="15373" max="15373" width="13.5703125" style="301" customWidth="1"/>
    <col min="15374" max="15374" width="16.42578125" style="301" customWidth="1"/>
    <col min="15375" max="15375" width="18.7109375" style="301" customWidth="1"/>
    <col min="15376" max="15376" width="17.42578125" style="301" customWidth="1"/>
    <col min="15377" max="15377" width="17.28515625" style="301" customWidth="1"/>
    <col min="15378" max="15388" width="15.7109375" style="301" customWidth="1"/>
    <col min="15389" max="15616" width="11.42578125" style="301"/>
    <col min="15617" max="15617" width="4.140625" style="301" customWidth="1"/>
    <col min="15618" max="15618" width="5.28515625" style="301" customWidth="1"/>
    <col min="15619" max="15619" width="13" style="301" customWidth="1"/>
    <col min="15620" max="15620" width="14.7109375" style="301" customWidth="1"/>
    <col min="15621" max="15621" width="20.28515625" style="301" customWidth="1"/>
    <col min="15622" max="15622" width="19.85546875" style="301" customWidth="1"/>
    <col min="15623" max="15623" width="16.42578125" style="301" customWidth="1"/>
    <col min="15624" max="15624" width="15" style="301" customWidth="1"/>
    <col min="15625" max="15625" width="14.140625" style="301" customWidth="1"/>
    <col min="15626" max="15626" width="13.5703125" style="301" customWidth="1"/>
    <col min="15627" max="15627" width="13.85546875" style="301" customWidth="1"/>
    <col min="15628" max="15628" width="11.5703125" style="301" customWidth="1"/>
    <col min="15629" max="15629" width="13.5703125" style="301" customWidth="1"/>
    <col min="15630" max="15630" width="16.42578125" style="301" customWidth="1"/>
    <col min="15631" max="15631" width="18.7109375" style="301" customWidth="1"/>
    <col min="15632" max="15632" width="17.42578125" style="301" customWidth="1"/>
    <col min="15633" max="15633" width="17.28515625" style="301" customWidth="1"/>
    <col min="15634" max="15644" width="15.7109375" style="301" customWidth="1"/>
    <col min="15645" max="15872" width="11.42578125" style="301"/>
    <col min="15873" max="15873" width="4.140625" style="301" customWidth="1"/>
    <col min="15874" max="15874" width="5.28515625" style="301" customWidth="1"/>
    <col min="15875" max="15875" width="13" style="301" customWidth="1"/>
    <col min="15876" max="15876" width="14.7109375" style="301" customWidth="1"/>
    <col min="15877" max="15877" width="20.28515625" style="301" customWidth="1"/>
    <col min="15878" max="15878" width="19.85546875" style="301" customWidth="1"/>
    <col min="15879" max="15879" width="16.42578125" style="301" customWidth="1"/>
    <col min="15880" max="15880" width="15" style="301" customWidth="1"/>
    <col min="15881" max="15881" width="14.140625" style="301" customWidth="1"/>
    <col min="15882" max="15882" width="13.5703125" style="301" customWidth="1"/>
    <col min="15883" max="15883" width="13.85546875" style="301" customWidth="1"/>
    <col min="15884" max="15884" width="11.5703125" style="301" customWidth="1"/>
    <col min="15885" max="15885" width="13.5703125" style="301" customWidth="1"/>
    <col min="15886" max="15886" width="16.42578125" style="301" customWidth="1"/>
    <col min="15887" max="15887" width="18.7109375" style="301" customWidth="1"/>
    <col min="15888" max="15888" width="17.42578125" style="301" customWidth="1"/>
    <col min="15889" max="15889" width="17.28515625" style="301" customWidth="1"/>
    <col min="15890" max="15900" width="15.7109375" style="301" customWidth="1"/>
    <col min="15901" max="16128" width="11.42578125" style="301"/>
    <col min="16129" max="16129" width="4.140625" style="301" customWidth="1"/>
    <col min="16130" max="16130" width="5.28515625" style="301" customWidth="1"/>
    <col min="16131" max="16131" width="13" style="301" customWidth="1"/>
    <col min="16132" max="16132" width="14.7109375" style="301" customWidth="1"/>
    <col min="16133" max="16133" width="20.28515625" style="301" customWidth="1"/>
    <col min="16134" max="16134" width="19.85546875" style="301" customWidth="1"/>
    <col min="16135" max="16135" width="16.42578125" style="301" customWidth="1"/>
    <col min="16136" max="16136" width="15" style="301" customWidth="1"/>
    <col min="16137" max="16137" width="14.140625" style="301" customWidth="1"/>
    <col min="16138" max="16138" width="13.5703125" style="301" customWidth="1"/>
    <col min="16139" max="16139" width="13.85546875" style="301" customWidth="1"/>
    <col min="16140" max="16140" width="11.5703125" style="301" customWidth="1"/>
    <col min="16141" max="16141" width="13.5703125" style="301" customWidth="1"/>
    <col min="16142" max="16142" width="16.42578125" style="301" customWidth="1"/>
    <col min="16143" max="16143" width="18.7109375" style="301" customWidth="1"/>
    <col min="16144" max="16144" width="17.42578125" style="301" customWidth="1"/>
    <col min="16145" max="16145" width="17.28515625" style="301" customWidth="1"/>
    <col min="16146" max="16156" width="15.7109375" style="301" customWidth="1"/>
    <col min="16157" max="16384" width="11.42578125" style="301"/>
  </cols>
  <sheetData>
    <row r="2" spans="1:45" ht="18.75" x14ac:dyDescent="0.3">
      <c r="D2" s="303"/>
      <c r="I2" s="307"/>
      <c r="J2" s="307" t="s">
        <v>403</v>
      </c>
    </row>
    <row r="3" spans="1:45" ht="12.75" x14ac:dyDescent="0.2">
      <c r="I3" s="309" t="s">
        <v>174</v>
      </c>
      <c r="J3" s="310"/>
    </row>
    <row r="4" spans="1:45" ht="12.75" x14ac:dyDescent="0.2">
      <c r="A4" s="304"/>
      <c r="B4" s="304"/>
      <c r="C4" s="304"/>
      <c r="D4" s="305"/>
      <c r="E4" s="305"/>
      <c r="F4" s="306"/>
      <c r="G4" s="306"/>
      <c r="H4" s="306"/>
      <c r="K4" s="309"/>
      <c r="L4" s="307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  <c r="AI4" s="308"/>
      <c r="AJ4" s="308"/>
      <c r="AK4" s="308"/>
      <c r="AL4" s="308"/>
      <c r="AM4" s="308"/>
      <c r="AN4" s="308"/>
      <c r="AO4" s="308"/>
      <c r="AP4" s="308"/>
      <c r="AQ4" s="308"/>
      <c r="AR4" s="308"/>
      <c r="AS4" s="308"/>
    </row>
    <row r="5" spans="1:45" ht="15.75" x14ac:dyDescent="0.2">
      <c r="A5" s="304"/>
      <c r="B5" s="444" t="s">
        <v>404</v>
      </c>
      <c r="C5" s="304"/>
      <c r="D5" s="305"/>
      <c r="E5" s="305"/>
      <c r="F5" s="311"/>
      <c r="G5" s="311"/>
      <c r="H5" s="311"/>
      <c r="I5" s="311"/>
      <c r="J5" s="311"/>
      <c r="K5" s="311"/>
      <c r="L5" s="312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/>
      <c r="AE5" s="308"/>
      <c r="AF5" s="308"/>
      <c r="AG5" s="308"/>
      <c r="AH5" s="308"/>
      <c r="AI5" s="308"/>
      <c r="AJ5" s="308"/>
      <c r="AK5" s="308"/>
      <c r="AL5" s="308"/>
      <c r="AM5" s="308"/>
      <c r="AN5" s="308"/>
      <c r="AO5" s="308"/>
      <c r="AP5" s="308"/>
      <c r="AQ5" s="308"/>
      <c r="AR5" s="308"/>
      <c r="AS5" s="308"/>
    </row>
    <row r="6" spans="1:45" x14ac:dyDescent="0.2">
      <c r="C6" s="313"/>
      <c r="D6" s="313"/>
      <c r="E6" s="313"/>
      <c r="I6" s="301"/>
      <c r="J6" s="301"/>
    </row>
    <row r="7" spans="1:45" x14ac:dyDescent="0.2">
      <c r="B7" s="313" t="s">
        <v>405</v>
      </c>
      <c r="C7" s="313"/>
      <c r="D7" s="313"/>
      <c r="E7" s="313"/>
      <c r="I7" s="314"/>
      <c r="J7" s="314"/>
    </row>
    <row r="8" spans="1:45" hidden="1" outlineLevel="1" x14ac:dyDescent="0.2">
      <c r="B8" s="528" t="s">
        <v>406</v>
      </c>
      <c r="C8" s="529"/>
      <c r="D8" s="529"/>
      <c r="E8" s="530"/>
      <c r="F8" s="527" t="s">
        <v>176</v>
      </c>
      <c r="G8" s="527"/>
      <c r="H8" s="527"/>
      <c r="I8" s="514" t="s">
        <v>407</v>
      </c>
      <c r="J8" s="514"/>
    </row>
    <row r="9" spans="1:45" hidden="1" outlineLevel="1" x14ac:dyDescent="0.2">
      <c r="B9" s="524"/>
      <c r="C9" s="525"/>
      <c r="D9" s="525"/>
      <c r="E9" s="526"/>
      <c r="F9" s="531" t="s">
        <v>1284</v>
      </c>
      <c r="G9" s="531"/>
      <c r="H9" s="531"/>
      <c r="I9" s="514"/>
      <c r="J9" s="514"/>
    </row>
    <row r="10" spans="1:45" hidden="1" outlineLevel="1" x14ac:dyDescent="0.2">
      <c r="B10" s="524" t="s">
        <v>408</v>
      </c>
      <c r="C10" s="525"/>
      <c r="D10" s="525"/>
      <c r="E10" s="526"/>
      <c r="F10" s="527" t="s">
        <v>178</v>
      </c>
      <c r="G10" s="527"/>
      <c r="H10" s="527"/>
      <c r="I10" s="315" t="s">
        <v>409</v>
      </c>
      <c r="J10" s="315" t="s">
        <v>410</v>
      </c>
    </row>
    <row r="11" spans="1:45" hidden="1" outlineLevel="1" x14ac:dyDescent="0.2">
      <c r="B11" s="524"/>
      <c r="C11" s="525"/>
      <c r="D11" s="525"/>
      <c r="E11" s="526"/>
      <c r="F11" s="527"/>
      <c r="G11" s="527"/>
      <c r="H11" s="527"/>
      <c r="I11" s="315" t="s">
        <v>242</v>
      </c>
      <c r="J11" s="315" t="s">
        <v>243</v>
      </c>
    </row>
    <row r="12" spans="1:45" hidden="1" outlineLevel="1" x14ac:dyDescent="0.2">
      <c r="B12" s="524" t="s">
        <v>411</v>
      </c>
      <c r="C12" s="525"/>
      <c r="D12" s="525"/>
      <c r="E12" s="526"/>
      <c r="F12" s="525" t="s">
        <v>180</v>
      </c>
      <c r="G12" s="525"/>
      <c r="H12" s="526"/>
      <c r="I12" s="301"/>
      <c r="J12" s="316"/>
    </row>
    <row r="13" spans="1:45" hidden="1" outlineLevel="1" x14ac:dyDescent="0.2">
      <c r="B13" s="524"/>
      <c r="C13" s="525"/>
      <c r="D13" s="525"/>
      <c r="E13" s="526"/>
      <c r="F13" s="525"/>
      <c r="G13" s="525"/>
      <c r="H13" s="526"/>
      <c r="I13" s="301"/>
      <c r="J13" s="301"/>
    </row>
    <row r="14" spans="1:45" collapsed="1" x14ac:dyDescent="0.2">
      <c r="B14" s="313"/>
      <c r="C14" s="313"/>
      <c r="D14" s="313"/>
      <c r="E14" s="313"/>
      <c r="I14" s="314"/>
      <c r="J14" s="314"/>
    </row>
    <row r="15" spans="1:45" x14ac:dyDescent="0.2">
      <c r="B15" s="313" t="s">
        <v>412</v>
      </c>
      <c r="C15" s="313"/>
      <c r="D15" s="313"/>
      <c r="E15" s="313"/>
      <c r="J15" s="305"/>
      <c r="K15" s="301"/>
    </row>
    <row r="16" spans="1:45" ht="22.5" customHeight="1" x14ac:dyDescent="0.2">
      <c r="B16" s="315" t="s">
        <v>413</v>
      </c>
      <c r="C16" s="315" t="s">
        <v>414</v>
      </c>
      <c r="D16" s="317" t="s">
        <v>415</v>
      </c>
      <c r="E16" s="518" t="s">
        <v>416</v>
      </c>
      <c r="F16" s="519"/>
      <c r="G16" s="315" t="s">
        <v>417</v>
      </c>
      <c r="H16" s="315" t="s">
        <v>418</v>
      </c>
      <c r="I16" s="305"/>
      <c r="AB16" s="301"/>
    </row>
    <row r="17" spans="2:28" x14ac:dyDescent="0.2">
      <c r="B17" s="318" t="s">
        <v>419</v>
      </c>
      <c r="C17" s="318" t="s">
        <v>221</v>
      </c>
      <c r="D17" s="317" t="s">
        <v>222</v>
      </c>
      <c r="E17" s="518" t="s">
        <v>223</v>
      </c>
      <c r="F17" s="519"/>
      <c r="G17" s="315" t="s">
        <v>224</v>
      </c>
      <c r="H17" s="315" t="s">
        <v>225</v>
      </c>
      <c r="I17" s="305"/>
      <c r="AB17" s="301"/>
    </row>
    <row r="18" spans="2:28" ht="12.75" x14ac:dyDescent="0.2">
      <c r="B18" s="420"/>
      <c r="C18" s="420"/>
      <c r="D18" s="421"/>
      <c r="E18" s="456" t="str">
        <f>+RLI!D4</f>
        <v xml:space="preserve">Resultado Financiero  </v>
      </c>
      <c r="F18" s="424"/>
      <c r="G18" s="425">
        <f>+RLI!L4</f>
        <v>72213480</v>
      </c>
      <c r="H18" s="428">
        <f>+RLI!O4</f>
        <v>9</v>
      </c>
      <c r="I18" s="305"/>
      <c r="AB18" s="301"/>
    </row>
    <row r="19" spans="2:28" ht="12.75" x14ac:dyDescent="0.2">
      <c r="B19" s="420"/>
      <c r="C19" s="439">
        <f>+RLI!C6</f>
        <v>1144</v>
      </c>
      <c r="D19" s="429" t="str">
        <f>+RLI!N6</f>
        <v>5.03.05.13</v>
      </c>
      <c r="E19" s="436" t="str">
        <f>+RLI!D6</f>
        <v xml:space="preserve">21.03; Multas fiscales, pagadas, reajustadas </v>
      </c>
      <c r="F19" s="423"/>
      <c r="G19" s="426">
        <f>+RLI!L6</f>
        <v>50000</v>
      </c>
      <c r="H19" s="429">
        <f>+RLI!O6</f>
        <v>1</v>
      </c>
      <c r="I19" s="305"/>
      <c r="AB19" s="301"/>
    </row>
    <row r="20" spans="2:28" ht="12.75" x14ac:dyDescent="0.2">
      <c r="B20" s="420"/>
      <c r="C20" s="439">
        <f>+RLI!C7</f>
        <v>1144</v>
      </c>
      <c r="D20" s="429" t="str">
        <f>+RLI!N7</f>
        <v>5.03.05.10</v>
      </c>
      <c r="E20" s="436" t="str">
        <f>+RLI!D7</f>
        <v>28.03; Donación Club rayuela, reajustadas</v>
      </c>
      <c r="F20" s="423"/>
      <c r="G20" s="426">
        <f>+RLI!L7</f>
        <v>200000</v>
      </c>
      <c r="H20" s="429">
        <f>+RLI!O7</f>
        <v>1</v>
      </c>
      <c r="I20" s="305"/>
      <c r="AB20" s="301"/>
    </row>
    <row r="21" spans="2:28" ht="12.75" x14ac:dyDescent="0.2">
      <c r="B21" s="420"/>
      <c r="C21" s="439">
        <f>+RLI!C8</f>
        <v>1678</v>
      </c>
      <c r="D21" s="429" t="str">
        <f>+RLI!N8</f>
        <v>5.03.05.02</v>
      </c>
      <c r="E21" s="436" t="str">
        <f>+RLI!D8</f>
        <v>25.04; Pago que no se ha acreditado la naturaleza ni efectividad actualizados</v>
      </c>
      <c r="F21" s="423"/>
      <c r="G21" s="426">
        <f>+RLI!L8</f>
        <v>775000</v>
      </c>
      <c r="H21" s="429">
        <f>+RLI!O8</f>
        <v>1</v>
      </c>
      <c r="I21" s="305"/>
      <c r="AB21" s="301"/>
    </row>
    <row r="22" spans="2:28" ht="12.75" x14ac:dyDescent="0.2">
      <c r="B22" s="420"/>
      <c r="C22" s="439">
        <f>+RLI!C9</f>
        <v>1144</v>
      </c>
      <c r="D22" s="429" t="str">
        <f>+RLI!N9</f>
        <v>5.03.05.14</v>
      </c>
      <c r="E22" s="436" t="str">
        <f>+RLI!D9</f>
        <v xml:space="preserve">30.04; Pago IDPC AT 2020 actualizados </v>
      </c>
      <c r="F22" s="423"/>
      <c r="G22" s="426">
        <f>+RLI!L9</f>
        <v>2575000</v>
      </c>
      <c r="H22" s="429">
        <f>+RLI!O9</f>
        <v>1</v>
      </c>
      <c r="I22" s="305"/>
      <c r="AB22" s="301"/>
    </row>
    <row r="23" spans="2:28" ht="12.75" x14ac:dyDescent="0.2">
      <c r="B23" s="420"/>
      <c r="C23" s="439">
        <f>+RLI!C10</f>
        <v>1678</v>
      </c>
      <c r="D23" s="429" t="str">
        <f>+RLI!N10</f>
        <v>5.03.04.98</v>
      </c>
      <c r="E23" s="436" t="str">
        <f>+RLI!D10</f>
        <v xml:space="preserve">15.12; Colegiatura del hijo de la socia Arriagada </v>
      </c>
      <c r="F23" s="423"/>
      <c r="G23" s="426">
        <f>+RLI!L10</f>
        <v>3000000</v>
      </c>
      <c r="H23" s="429">
        <f>+RLI!O10</f>
        <v>1</v>
      </c>
      <c r="I23" s="305"/>
      <c r="AB23" s="301"/>
    </row>
    <row r="24" spans="2:28" ht="12.75" x14ac:dyDescent="0.2">
      <c r="B24" s="420"/>
      <c r="C24" s="439">
        <f>+RLI!C12</f>
        <v>1674</v>
      </c>
      <c r="D24" s="429">
        <f>+RLI!N12</f>
        <v>0</v>
      </c>
      <c r="E24" s="436" t="str">
        <f>+RLI!D12</f>
        <v>Corrección Monetaria disminución de capital (retiros socios)</v>
      </c>
      <c r="F24" s="423"/>
      <c r="G24" s="426">
        <f>+RLI!L12</f>
        <v>835000</v>
      </c>
      <c r="H24" s="429">
        <f>+RLI!O12</f>
        <v>1</v>
      </c>
      <c r="I24" s="305"/>
      <c r="AB24" s="301"/>
    </row>
    <row r="25" spans="2:28" ht="12.75" x14ac:dyDescent="0.2">
      <c r="B25" s="420"/>
      <c r="C25" s="438">
        <f>+RLI!C16</f>
        <v>1686</v>
      </c>
      <c r="D25" s="430" t="str">
        <f>+RLI!N16</f>
        <v>5.01.01.05</v>
      </c>
      <c r="E25" s="437" t="str">
        <f>+RLI!D16</f>
        <v>Dividendo percibido</v>
      </c>
      <c r="F25" s="423"/>
      <c r="G25" s="427">
        <f>+RLI!L16*-1</f>
        <v>1000000</v>
      </c>
      <c r="H25" s="430">
        <f>+RLI!O16</f>
        <v>2</v>
      </c>
      <c r="I25" s="305"/>
      <c r="AB25" s="301"/>
    </row>
    <row r="26" spans="2:28" ht="12.75" x14ac:dyDescent="0.2">
      <c r="B26" s="420"/>
      <c r="C26" s="438">
        <f>+RLI!C17</f>
        <v>1176</v>
      </c>
      <c r="D26" s="430" t="str">
        <f>+RLI!N17</f>
        <v>5.01.03.03</v>
      </c>
      <c r="E26" s="437" t="str">
        <f>+RLI!D17</f>
        <v xml:space="preserve">Factura Castigada Tributariamente 2020 </v>
      </c>
      <c r="F26" s="423"/>
      <c r="G26" s="427">
        <f>+RLI!L17*-1</f>
        <v>2800000</v>
      </c>
      <c r="H26" s="430">
        <f>+RLI!O17</f>
        <v>2</v>
      </c>
      <c r="I26" s="305"/>
      <c r="AB26" s="301"/>
    </row>
    <row r="27" spans="2:28" ht="12.75" x14ac:dyDescent="0.2">
      <c r="B27" s="420"/>
      <c r="C27" s="438">
        <f>+RLI!C18</f>
        <v>1682</v>
      </c>
      <c r="D27" s="430" t="str">
        <f>+RLI!N18</f>
        <v>5.03.05.02</v>
      </c>
      <c r="E27" s="437" t="str">
        <f>+RLI!D18</f>
        <v>25.04; Pago que no se ha acreditado la naturaleza ni efectividad actualizados</v>
      </c>
      <c r="F27" s="423"/>
      <c r="G27" s="427">
        <f>+RLI!L18*-1</f>
        <v>775000</v>
      </c>
      <c r="H27" s="430">
        <f>+RLI!O18</f>
        <v>2</v>
      </c>
      <c r="I27" s="305"/>
      <c r="AB27" s="301"/>
    </row>
    <row r="28" spans="2:28" ht="12.75" x14ac:dyDescent="0.2">
      <c r="B28" s="420"/>
      <c r="C28" s="438">
        <f>+RLI!C19</f>
        <v>1683</v>
      </c>
      <c r="D28" s="430" t="str">
        <f>+RLI!N19</f>
        <v>5.03.04.99</v>
      </c>
      <c r="E28" s="437" t="str">
        <f>+RLI!D19</f>
        <v xml:space="preserve">15.12; Colegiatura del hijo de la socia Arriagada </v>
      </c>
      <c r="F28" s="423"/>
      <c r="G28" s="427">
        <f>+RLI!L19*-1</f>
        <v>3000000</v>
      </c>
      <c r="H28" s="430">
        <f>+RLI!O19</f>
        <v>2</v>
      </c>
      <c r="I28" s="305"/>
      <c r="AB28" s="301"/>
    </row>
    <row r="29" spans="2:28" ht="12.75" x14ac:dyDescent="0.2">
      <c r="B29" s="420"/>
      <c r="C29" s="438">
        <f>+RLI!C21</f>
        <v>1673</v>
      </c>
      <c r="D29" s="430">
        <f>+RLI!N21</f>
        <v>0</v>
      </c>
      <c r="E29" s="437" t="str">
        <f>+RLI!D21</f>
        <v xml:space="preserve">Corrección Monetaria CPT inicial </v>
      </c>
      <c r="F29" s="423"/>
      <c r="G29" s="427">
        <f>+RLI!L21*-1</f>
        <v>2733480</v>
      </c>
      <c r="H29" s="430">
        <f>+RLI!O21</f>
        <v>2</v>
      </c>
      <c r="I29" s="305"/>
      <c r="AB29" s="301"/>
    </row>
    <row r="30" spans="2:28" ht="12.75" x14ac:dyDescent="0.2">
      <c r="B30" s="420"/>
      <c r="C30" s="438">
        <f>+RLI!C25</f>
        <v>1154</v>
      </c>
      <c r="D30" s="430" t="str">
        <f>+RLI!N25</f>
        <v>5.03.04.20</v>
      </c>
      <c r="E30" s="437" t="str">
        <f>+RLI!D25</f>
        <v>Deducción incentivo al ahorro art. 14 letra E) LIR</v>
      </c>
      <c r="F30" s="423"/>
      <c r="G30" s="427">
        <f>+RLI!L25*-1</f>
        <v>5340000</v>
      </c>
      <c r="H30" s="430">
        <f>+RLI!O25</f>
        <v>4</v>
      </c>
      <c r="I30" s="305"/>
      <c r="AB30" s="301"/>
    </row>
    <row r="31" spans="2:28" x14ac:dyDescent="0.2">
      <c r="B31" s="418"/>
      <c r="C31" s="418"/>
      <c r="D31" s="418"/>
      <c r="E31" s="419"/>
      <c r="F31" s="419"/>
      <c r="G31" s="419"/>
      <c r="H31" s="419"/>
      <c r="I31" s="305"/>
      <c r="J31" s="301"/>
      <c r="AB31" s="301"/>
    </row>
    <row r="32" spans="2:28" x14ac:dyDescent="0.2">
      <c r="B32" s="319"/>
      <c r="C32" s="320"/>
      <c r="D32" s="321"/>
      <c r="E32" s="314"/>
      <c r="F32" s="314"/>
      <c r="G32" s="314"/>
      <c r="H32" s="314"/>
      <c r="I32" s="305"/>
      <c r="J32" s="301"/>
      <c r="AB32" s="301"/>
    </row>
    <row r="33" spans="1:45" x14ac:dyDescent="0.2">
      <c r="B33" s="319"/>
      <c r="C33" s="321"/>
      <c r="D33" s="321"/>
      <c r="E33" s="314"/>
      <c r="F33" s="314"/>
      <c r="G33" s="314"/>
      <c r="H33" s="314"/>
      <c r="I33" s="305"/>
      <c r="J33" s="301"/>
      <c r="AB33" s="301"/>
    </row>
    <row r="34" spans="1:45" x14ac:dyDescent="0.2">
      <c r="A34" s="322"/>
      <c r="B34" s="323" t="s">
        <v>420</v>
      </c>
      <c r="C34" s="324"/>
      <c r="D34" s="324"/>
      <c r="E34" s="324"/>
      <c r="F34" s="324">
        <v>9</v>
      </c>
      <c r="G34" s="325"/>
      <c r="H34" s="325"/>
      <c r="I34" s="325"/>
      <c r="J34" s="325"/>
      <c r="K34" s="325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</row>
    <row r="35" spans="1:45" ht="11.25" hidden="1" customHeight="1" outlineLevel="1" x14ac:dyDescent="0.2">
      <c r="A35" s="322"/>
      <c r="B35" s="508" t="s">
        <v>413</v>
      </c>
      <c r="C35" s="494" t="s">
        <v>421</v>
      </c>
      <c r="D35" s="494"/>
      <c r="E35" s="510" t="s">
        <v>422</v>
      </c>
      <c r="F35" s="512" t="s">
        <v>423</v>
      </c>
      <c r="G35" s="494" t="s">
        <v>424</v>
      </c>
      <c r="H35" s="494"/>
      <c r="I35" s="494" t="s">
        <v>425</v>
      </c>
      <c r="J35" s="494"/>
      <c r="K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</row>
    <row r="36" spans="1:45" hidden="1" outlineLevel="1" x14ac:dyDescent="0.2">
      <c r="A36" s="322"/>
      <c r="B36" s="509"/>
      <c r="C36" s="494"/>
      <c r="D36" s="494"/>
      <c r="E36" s="511"/>
      <c r="F36" s="513"/>
      <c r="G36" s="326" t="s">
        <v>426</v>
      </c>
      <c r="H36" s="326" t="s">
        <v>427</v>
      </c>
      <c r="I36" s="326" t="s">
        <v>426</v>
      </c>
      <c r="J36" s="326" t="s">
        <v>427</v>
      </c>
      <c r="K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</row>
    <row r="37" spans="1:45" hidden="1" outlineLevel="1" x14ac:dyDescent="0.2">
      <c r="A37" s="322"/>
      <c r="B37" s="327" t="s">
        <v>226</v>
      </c>
      <c r="C37" s="496" t="s">
        <v>227</v>
      </c>
      <c r="D37" s="496"/>
      <c r="E37" s="328" t="s">
        <v>228</v>
      </c>
      <c r="F37" s="329" t="s">
        <v>229</v>
      </c>
      <c r="G37" s="326" t="s">
        <v>230</v>
      </c>
      <c r="H37" s="326" t="s">
        <v>231</v>
      </c>
      <c r="I37" s="326" t="s">
        <v>232</v>
      </c>
      <c r="J37" s="326" t="s">
        <v>233</v>
      </c>
      <c r="K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</row>
    <row r="38" spans="1:45" collapsed="1" x14ac:dyDescent="0.2">
      <c r="AC38" s="302"/>
    </row>
    <row r="39" spans="1:45" x14ac:dyDescent="0.2">
      <c r="B39" s="313" t="s">
        <v>428</v>
      </c>
      <c r="C39" s="313"/>
      <c r="D39" s="313"/>
      <c r="E39" s="313"/>
    </row>
    <row r="40" spans="1:45" x14ac:dyDescent="0.2">
      <c r="B40" s="502" t="s">
        <v>429</v>
      </c>
      <c r="C40" s="503"/>
      <c r="D40" s="503"/>
      <c r="E40" s="503"/>
      <c r="F40" s="503"/>
      <c r="G40" s="503"/>
      <c r="H40" s="504"/>
      <c r="I40" s="505" t="s">
        <v>430</v>
      </c>
      <c r="J40" s="506"/>
      <c r="K40" s="506"/>
      <c r="L40" s="507"/>
      <c r="M40" s="514" t="s">
        <v>431</v>
      </c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</row>
    <row r="41" spans="1:45" ht="43.5" customHeight="1" x14ac:dyDescent="0.2">
      <c r="B41" s="515" t="s">
        <v>432</v>
      </c>
      <c r="C41" s="516"/>
      <c r="D41" s="516"/>
      <c r="E41" s="516"/>
      <c r="F41" s="516"/>
      <c r="G41" s="516"/>
      <c r="H41" s="517"/>
      <c r="I41" s="518" t="s">
        <v>433</v>
      </c>
      <c r="J41" s="519"/>
      <c r="K41" s="520" t="s">
        <v>434</v>
      </c>
      <c r="L41" s="521"/>
      <c r="M41" s="514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</row>
    <row r="42" spans="1:45" ht="61.5" customHeight="1" x14ac:dyDescent="0.2">
      <c r="B42" s="522" t="s">
        <v>435</v>
      </c>
      <c r="C42" s="523"/>
      <c r="D42" s="330" t="s">
        <v>436</v>
      </c>
      <c r="E42" s="330" t="s">
        <v>437</v>
      </c>
      <c r="F42" s="330" t="s">
        <v>438</v>
      </c>
      <c r="G42" s="330" t="s">
        <v>439</v>
      </c>
      <c r="H42" s="331" t="s">
        <v>440</v>
      </c>
      <c r="I42" s="326" t="s">
        <v>426</v>
      </c>
      <c r="J42" s="326" t="s">
        <v>427</v>
      </c>
      <c r="K42" s="326" t="s">
        <v>426</v>
      </c>
      <c r="L42" s="326" t="s">
        <v>427</v>
      </c>
      <c r="M42" s="514"/>
      <c r="AB42" s="301"/>
    </row>
    <row r="43" spans="1:45" x14ac:dyDescent="0.2">
      <c r="B43" s="497" t="s">
        <v>246</v>
      </c>
      <c r="C43" s="498"/>
      <c r="D43" s="315" t="s">
        <v>235</v>
      </c>
      <c r="E43" s="315" t="s">
        <v>236</v>
      </c>
      <c r="F43" s="315" t="s">
        <v>244</v>
      </c>
      <c r="G43" s="332" t="s">
        <v>245</v>
      </c>
      <c r="H43" s="332" t="s">
        <v>247</v>
      </c>
      <c r="I43" s="315" t="s">
        <v>238</v>
      </c>
      <c r="J43" s="315" t="s">
        <v>239</v>
      </c>
      <c r="K43" s="315" t="s">
        <v>240</v>
      </c>
      <c r="L43" s="315" t="s">
        <v>241</v>
      </c>
      <c r="M43" s="315" t="s">
        <v>234</v>
      </c>
    </row>
    <row r="44" spans="1:45" ht="12.75" x14ac:dyDescent="0.2">
      <c r="B44" s="499">
        <f>+SUMIF(H18:H31,C45,G18:G31)</f>
        <v>72213480</v>
      </c>
      <c r="C44" s="500"/>
      <c r="D44" s="432">
        <f>+SUMIF(H18:H30,D45,$G$18:$G$30)</f>
        <v>7435000</v>
      </c>
      <c r="E44" s="433">
        <f>+SUMIF(H18:H31,E45,G18:G31)</f>
        <v>10308480</v>
      </c>
      <c r="F44" s="433">
        <f>+SUMIF(H18:H31,F45,G18:G31)</f>
        <v>5340000</v>
      </c>
      <c r="G44" s="332"/>
      <c r="H44" s="434">
        <f>+B44+D44-E44-F44</f>
        <v>64000000</v>
      </c>
      <c r="I44" s="315"/>
      <c r="J44" s="315"/>
      <c r="K44" s="315"/>
      <c r="L44" s="315"/>
      <c r="M44" s="315"/>
    </row>
    <row r="45" spans="1:45" s="302" customFormat="1" x14ac:dyDescent="0.2">
      <c r="A45" s="301"/>
      <c r="B45" s="314"/>
      <c r="C45" s="443">
        <v>9</v>
      </c>
      <c r="D45" s="440">
        <v>1</v>
      </c>
      <c r="E45" s="441">
        <v>2</v>
      </c>
      <c r="F45" s="442">
        <v>4</v>
      </c>
      <c r="G45" s="333"/>
      <c r="H45" s="435" t="str">
        <f>+IF(H44=RLI!L27,"Estamos OK","Error")</f>
        <v>Estamos OK</v>
      </c>
      <c r="I45" s="314"/>
      <c r="J45" s="314"/>
      <c r="K45" s="314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  <c r="AP45" s="301"/>
      <c r="AQ45" s="301"/>
      <c r="AR45" s="301"/>
      <c r="AS45" s="301"/>
    </row>
    <row r="46" spans="1:45" s="302" customFormat="1" x14ac:dyDescent="0.2">
      <c r="A46" s="301"/>
      <c r="C46" s="314"/>
      <c r="D46" s="314"/>
      <c r="E46" s="314"/>
      <c r="G46" s="333"/>
      <c r="H46" s="333"/>
      <c r="I46" s="314"/>
      <c r="J46" s="314"/>
      <c r="K46" s="314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/>
      <c r="AO46" s="301"/>
      <c r="AP46" s="301"/>
      <c r="AQ46" s="301"/>
      <c r="AR46" s="301"/>
      <c r="AS46" s="301"/>
    </row>
    <row r="47" spans="1:45" s="302" customFormat="1" ht="11.25" customHeight="1" x14ac:dyDescent="0.2">
      <c r="A47" s="301"/>
      <c r="B47" s="501" t="s">
        <v>441</v>
      </c>
      <c r="C47" s="501"/>
      <c r="D47" s="501"/>
      <c r="E47" s="501"/>
      <c r="F47" s="501"/>
      <c r="G47" s="501"/>
      <c r="H47" s="501"/>
      <c r="I47" s="501"/>
      <c r="J47" s="501"/>
      <c r="K47" s="334"/>
      <c r="L47" s="322"/>
      <c r="M47" s="322"/>
      <c r="N47" s="322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/>
      <c r="AO47" s="301"/>
      <c r="AP47" s="301"/>
      <c r="AQ47" s="301"/>
      <c r="AR47" s="301"/>
      <c r="AS47" s="301"/>
    </row>
    <row r="48" spans="1:45" s="302" customFormat="1" x14ac:dyDescent="0.2">
      <c r="A48" s="301"/>
      <c r="B48" s="501"/>
      <c r="C48" s="501"/>
      <c r="D48" s="501"/>
      <c r="E48" s="501"/>
      <c r="F48" s="501"/>
      <c r="G48" s="501"/>
      <c r="H48" s="501"/>
      <c r="I48" s="501"/>
      <c r="J48" s="501"/>
      <c r="K48" s="334"/>
      <c r="L48" s="322"/>
      <c r="M48" s="322"/>
      <c r="N48" s="322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/>
      <c r="AO48" s="301"/>
      <c r="AP48" s="301"/>
      <c r="AQ48" s="301"/>
      <c r="AR48" s="301"/>
      <c r="AS48" s="301"/>
    </row>
    <row r="49" spans="1:45" s="302" customFormat="1" x14ac:dyDescent="0.2">
      <c r="A49" s="301"/>
      <c r="B49" s="335"/>
      <c r="C49" s="335"/>
      <c r="D49" s="335"/>
      <c r="E49" s="335"/>
      <c r="F49" s="335"/>
      <c r="G49" s="335"/>
      <c r="N49" s="322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/>
      <c r="AO49" s="301"/>
      <c r="AP49" s="301"/>
      <c r="AQ49" s="301"/>
      <c r="AR49" s="301"/>
      <c r="AS49" s="301"/>
    </row>
    <row r="50" spans="1:45" s="302" customFormat="1" x14ac:dyDescent="0.2">
      <c r="A50" s="301"/>
      <c r="B50" s="494" t="s">
        <v>299</v>
      </c>
      <c r="C50" s="494"/>
      <c r="D50" s="494"/>
      <c r="N50" s="322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/>
      <c r="AO50" s="301"/>
      <c r="AP50" s="301"/>
      <c r="AQ50" s="301"/>
      <c r="AR50" s="301"/>
      <c r="AS50" s="301"/>
    </row>
    <row r="51" spans="1:45" s="302" customFormat="1" x14ac:dyDescent="0.2">
      <c r="A51" s="301"/>
      <c r="B51" s="495"/>
      <c r="C51" s="495"/>
      <c r="D51" s="495"/>
      <c r="N51" s="322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/>
      <c r="AO51" s="301"/>
      <c r="AP51" s="301"/>
      <c r="AQ51" s="301"/>
      <c r="AR51" s="301"/>
      <c r="AS51" s="301"/>
    </row>
    <row r="52" spans="1:45" s="302" customFormat="1" x14ac:dyDescent="0.2">
      <c r="A52" s="301"/>
      <c r="B52" s="322"/>
      <c r="C52" s="322"/>
      <c r="N52" s="322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/>
      <c r="AO52" s="301"/>
      <c r="AP52" s="301"/>
      <c r="AQ52" s="301"/>
      <c r="AR52" s="301"/>
      <c r="AS52" s="301"/>
    </row>
    <row r="54" spans="1:45" ht="15" x14ac:dyDescent="0.25">
      <c r="D54" s="337" t="s">
        <v>443</v>
      </c>
    </row>
    <row r="55" spans="1:45" s="302" customFormat="1" x14ac:dyDescent="0.2">
      <c r="A55" s="301"/>
      <c r="G55" s="301"/>
      <c r="H55" s="301"/>
      <c r="I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  <c r="AQ55" s="301"/>
      <c r="AR55" s="301"/>
      <c r="AS55" s="301"/>
    </row>
    <row r="56" spans="1:45" s="302" customFormat="1" x14ac:dyDescent="0.2">
      <c r="A56" s="301"/>
      <c r="G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</row>
    <row r="64" spans="1:45" s="302" customFormat="1" x14ac:dyDescent="0.2">
      <c r="A64" s="301"/>
      <c r="G64" s="336" t="s">
        <v>442</v>
      </c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/>
      <c r="AO64" s="301"/>
      <c r="AP64" s="301"/>
      <c r="AQ64" s="301"/>
      <c r="AR64" s="301"/>
      <c r="AS64" s="301"/>
    </row>
  </sheetData>
  <mergeCells count="34">
    <mergeCell ref="B8:E8"/>
    <mergeCell ref="F8:H8"/>
    <mergeCell ref="I8:J9"/>
    <mergeCell ref="B9:E9"/>
    <mergeCell ref="F9:H9"/>
    <mergeCell ref="E16:F16"/>
    <mergeCell ref="E17:F17"/>
    <mergeCell ref="G35:H35"/>
    <mergeCell ref="B10:E10"/>
    <mergeCell ref="F10:H10"/>
    <mergeCell ref="B11:E11"/>
    <mergeCell ref="F11:H11"/>
    <mergeCell ref="B12:E12"/>
    <mergeCell ref="F12:H12"/>
    <mergeCell ref="B13:E13"/>
    <mergeCell ref="F13:H13"/>
    <mergeCell ref="M40:M42"/>
    <mergeCell ref="B41:H41"/>
    <mergeCell ref="I41:J41"/>
    <mergeCell ref="K41:L41"/>
    <mergeCell ref="B42:C42"/>
    <mergeCell ref="B50:D50"/>
    <mergeCell ref="B51:D51"/>
    <mergeCell ref="I35:J35"/>
    <mergeCell ref="C37:D37"/>
    <mergeCell ref="B43:C43"/>
    <mergeCell ref="B44:C44"/>
    <mergeCell ref="B47:J48"/>
    <mergeCell ref="B40:H40"/>
    <mergeCell ref="I40:L40"/>
    <mergeCell ref="B35:B36"/>
    <mergeCell ref="C35:D36"/>
    <mergeCell ref="E35:E36"/>
    <mergeCell ref="F35:F36"/>
  </mergeCells>
  <pageMargins left="0.2" right="0.63" top="0.45" bottom="0.33" header="0.3" footer="0.3"/>
  <pageSetup paperSize="5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A3831-4426-4A49-9B17-BDEDEAF2B1EA}">
  <dimension ref="A1:GB525"/>
  <sheetViews>
    <sheetView showGridLines="0" topLeftCell="B299" zoomScaleNormal="100" workbookViewId="0">
      <selection sqref="A1:C472"/>
    </sheetView>
  </sheetViews>
  <sheetFormatPr baseColWidth="10" defaultColWidth="1" defaultRowHeight="12" outlineLevelRow="2" x14ac:dyDescent="0.2"/>
  <cols>
    <col min="1" max="1" width="1" style="354" hidden="1" customWidth="1"/>
    <col min="2" max="2" width="10" style="354" customWidth="1"/>
    <col min="3" max="3" width="97.140625" style="354" customWidth="1"/>
    <col min="4" max="250" width="11.42578125" style="339" customWidth="1"/>
    <col min="251" max="251" width="10" style="339" customWidth="1"/>
    <col min="252" max="252" width="69.7109375" style="339" customWidth="1"/>
    <col min="253" max="253" width="11.42578125" style="339" customWidth="1"/>
    <col min="254" max="254" width="1" style="339"/>
    <col min="255" max="255" width="1" style="339" customWidth="1"/>
    <col min="256" max="256" width="10" style="339" customWidth="1"/>
    <col min="257" max="257" width="97.140625" style="339" customWidth="1"/>
    <col min="258" max="258" width="17" style="339" customWidth="1"/>
    <col min="259" max="506" width="11.42578125" style="339" customWidth="1"/>
    <col min="507" max="507" width="10" style="339" customWidth="1"/>
    <col min="508" max="508" width="69.7109375" style="339" customWidth="1"/>
    <col min="509" max="509" width="11.42578125" style="339" customWidth="1"/>
    <col min="510" max="510" width="1" style="339"/>
    <col min="511" max="511" width="1" style="339" customWidth="1"/>
    <col min="512" max="512" width="10" style="339" customWidth="1"/>
    <col min="513" max="513" width="97.140625" style="339" customWidth="1"/>
    <col min="514" max="514" width="17" style="339" customWidth="1"/>
    <col min="515" max="762" width="11.42578125" style="339" customWidth="1"/>
    <col min="763" max="763" width="10" style="339" customWidth="1"/>
    <col min="764" max="764" width="69.7109375" style="339" customWidth="1"/>
    <col min="765" max="765" width="11.42578125" style="339" customWidth="1"/>
    <col min="766" max="766" width="1" style="339"/>
    <col min="767" max="767" width="1" style="339" customWidth="1"/>
    <col min="768" max="768" width="10" style="339" customWidth="1"/>
    <col min="769" max="769" width="97.140625" style="339" customWidth="1"/>
    <col min="770" max="770" width="17" style="339" customWidth="1"/>
    <col min="771" max="1018" width="11.42578125" style="339" customWidth="1"/>
    <col min="1019" max="1019" width="10" style="339" customWidth="1"/>
    <col min="1020" max="1020" width="69.7109375" style="339" customWidth="1"/>
    <col min="1021" max="1021" width="11.42578125" style="339" customWidth="1"/>
    <col min="1022" max="1022" width="1" style="339"/>
    <col min="1023" max="1023" width="1" style="339" customWidth="1"/>
    <col min="1024" max="1024" width="10" style="339" customWidth="1"/>
    <col min="1025" max="1025" width="97.140625" style="339" customWidth="1"/>
    <col min="1026" max="1026" width="17" style="339" customWidth="1"/>
    <col min="1027" max="1274" width="11.42578125" style="339" customWidth="1"/>
    <col min="1275" max="1275" width="10" style="339" customWidth="1"/>
    <col min="1276" max="1276" width="69.7109375" style="339" customWidth="1"/>
    <col min="1277" max="1277" width="11.42578125" style="339" customWidth="1"/>
    <col min="1278" max="1278" width="1" style="339"/>
    <col min="1279" max="1279" width="1" style="339" customWidth="1"/>
    <col min="1280" max="1280" width="10" style="339" customWidth="1"/>
    <col min="1281" max="1281" width="97.140625" style="339" customWidth="1"/>
    <col min="1282" max="1282" width="17" style="339" customWidth="1"/>
    <col min="1283" max="1530" width="11.42578125" style="339" customWidth="1"/>
    <col min="1531" max="1531" width="10" style="339" customWidth="1"/>
    <col min="1532" max="1532" width="69.7109375" style="339" customWidth="1"/>
    <col min="1533" max="1533" width="11.42578125" style="339" customWidth="1"/>
    <col min="1534" max="1534" width="1" style="339"/>
    <col min="1535" max="1535" width="1" style="339" customWidth="1"/>
    <col min="1536" max="1536" width="10" style="339" customWidth="1"/>
    <col min="1537" max="1537" width="97.140625" style="339" customWidth="1"/>
    <col min="1538" max="1538" width="17" style="339" customWidth="1"/>
    <col min="1539" max="1786" width="11.42578125" style="339" customWidth="1"/>
    <col min="1787" max="1787" width="10" style="339" customWidth="1"/>
    <col min="1788" max="1788" width="69.7109375" style="339" customWidth="1"/>
    <col min="1789" max="1789" width="11.42578125" style="339" customWidth="1"/>
    <col min="1790" max="1790" width="1" style="339"/>
    <col min="1791" max="1791" width="1" style="339" customWidth="1"/>
    <col min="1792" max="1792" width="10" style="339" customWidth="1"/>
    <col min="1793" max="1793" width="97.140625" style="339" customWidth="1"/>
    <col min="1794" max="1794" width="17" style="339" customWidth="1"/>
    <col min="1795" max="2042" width="11.42578125" style="339" customWidth="1"/>
    <col min="2043" max="2043" width="10" style="339" customWidth="1"/>
    <col min="2044" max="2044" width="69.7109375" style="339" customWidth="1"/>
    <col min="2045" max="2045" width="11.42578125" style="339" customWidth="1"/>
    <col min="2046" max="2046" width="1" style="339"/>
    <col min="2047" max="2047" width="1" style="339" customWidth="1"/>
    <col min="2048" max="2048" width="10" style="339" customWidth="1"/>
    <col min="2049" max="2049" width="97.140625" style="339" customWidth="1"/>
    <col min="2050" max="2050" width="17" style="339" customWidth="1"/>
    <col min="2051" max="2298" width="11.42578125" style="339" customWidth="1"/>
    <col min="2299" max="2299" width="10" style="339" customWidth="1"/>
    <col min="2300" max="2300" width="69.7109375" style="339" customWidth="1"/>
    <col min="2301" max="2301" width="11.42578125" style="339" customWidth="1"/>
    <col min="2302" max="2302" width="1" style="339"/>
    <col min="2303" max="2303" width="1" style="339" customWidth="1"/>
    <col min="2304" max="2304" width="10" style="339" customWidth="1"/>
    <col min="2305" max="2305" width="97.140625" style="339" customWidth="1"/>
    <col min="2306" max="2306" width="17" style="339" customWidth="1"/>
    <col min="2307" max="2554" width="11.42578125" style="339" customWidth="1"/>
    <col min="2555" max="2555" width="10" style="339" customWidth="1"/>
    <col min="2556" max="2556" width="69.7109375" style="339" customWidth="1"/>
    <col min="2557" max="2557" width="11.42578125" style="339" customWidth="1"/>
    <col min="2558" max="2558" width="1" style="339"/>
    <col min="2559" max="2559" width="1" style="339" customWidth="1"/>
    <col min="2560" max="2560" width="10" style="339" customWidth="1"/>
    <col min="2561" max="2561" width="97.140625" style="339" customWidth="1"/>
    <col min="2562" max="2562" width="17" style="339" customWidth="1"/>
    <col min="2563" max="2810" width="11.42578125" style="339" customWidth="1"/>
    <col min="2811" max="2811" width="10" style="339" customWidth="1"/>
    <col min="2812" max="2812" width="69.7109375" style="339" customWidth="1"/>
    <col min="2813" max="2813" width="11.42578125" style="339" customWidth="1"/>
    <col min="2814" max="2814" width="1" style="339"/>
    <col min="2815" max="2815" width="1" style="339" customWidth="1"/>
    <col min="2816" max="2816" width="10" style="339" customWidth="1"/>
    <col min="2817" max="2817" width="97.140625" style="339" customWidth="1"/>
    <col min="2818" max="2818" width="17" style="339" customWidth="1"/>
    <col min="2819" max="3066" width="11.42578125" style="339" customWidth="1"/>
    <col min="3067" max="3067" width="10" style="339" customWidth="1"/>
    <col min="3068" max="3068" width="69.7109375" style="339" customWidth="1"/>
    <col min="3069" max="3069" width="11.42578125" style="339" customWidth="1"/>
    <col min="3070" max="3070" width="1" style="339"/>
    <col min="3071" max="3071" width="1" style="339" customWidth="1"/>
    <col min="3072" max="3072" width="10" style="339" customWidth="1"/>
    <col min="3073" max="3073" width="97.140625" style="339" customWidth="1"/>
    <col min="3074" max="3074" width="17" style="339" customWidth="1"/>
    <col min="3075" max="3322" width="11.42578125" style="339" customWidth="1"/>
    <col min="3323" max="3323" width="10" style="339" customWidth="1"/>
    <col min="3324" max="3324" width="69.7109375" style="339" customWidth="1"/>
    <col min="3325" max="3325" width="11.42578125" style="339" customWidth="1"/>
    <col min="3326" max="3326" width="1" style="339"/>
    <col min="3327" max="3327" width="1" style="339" customWidth="1"/>
    <col min="3328" max="3328" width="10" style="339" customWidth="1"/>
    <col min="3329" max="3329" width="97.140625" style="339" customWidth="1"/>
    <col min="3330" max="3330" width="17" style="339" customWidth="1"/>
    <col min="3331" max="3578" width="11.42578125" style="339" customWidth="1"/>
    <col min="3579" max="3579" width="10" style="339" customWidth="1"/>
    <col min="3580" max="3580" width="69.7109375" style="339" customWidth="1"/>
    <col min="3581" max="3581" width="11.42578125" style="339" customWidth="1"/>
    <col min="3582" max="3582" width="1" style="339"/>
    <col min="3583" max="3583" width="1" style="339" customWidth="1"/>
    <col min="3584" max="3584" width="10" style="339" customWidth="1"/>
    <col min="3585" max="3585" width="97.140625" style="339" customWidth="1"/>
    <col min="3586" max="3586" width="17" style="339" customWidth="1"/>
    <col min="3587" max="3834" width="11.42578125" style="339" customWidth="1"/>
    <col min="3835" max="3835" width="10" style="339" customWidth="1"/>
    <col min="3836" max="3836" width="69.7109375" style="339" customWidth="1"/>
    <col min="3837" max="3837" width="11.42578125" style="339" customWidth="1"/>
    <col min="3838" max="3838" width="1" style="339"/>
    <col min="3839" max="3839" width="1" style="339" customWidth="1"/>
    <col min="3840" max="3840" width="10" style="339" customWidth="1"/>
    <col min="3841" max="3841" width="97.140625" style="339" customWidth="1"/>
    <col min="3842" max="3842" width="17" style="339" customWidth="1"/>
    <col min="3843" max="4090" width="11.42578125" style="339" customWidth="1"/>
    <col min="4091" max="4091" width="10" style="339" customWidth="1"/>
    <col min="4092" max="4092" width="69.7109375" style="339" customWidth="1"/>
    <col min="4093" max="4093" width="11.42578125" style="339" customWidth="1"/>
    <col min="4094" max="4094" width="1" style="339"/>
    <col min="4095" max="4095" width="1" style="339" customWidth="1"/>
    <col min="4096" max="4096" width="10" style="339" customWidth="1"/>
    <col min="4097" max="4097" width="97.140625" style="339" customWidth="1"/>
    <col min="4098" max="4098" width="17" style="339" customWidth="1"/>
    <col min="4099" max="4346" width="11.42578125" style="339" customWidth="1"/>
    <col min="4347" max="4347" width="10" style="339" customWidth="1"/>
    <col min="4348" max="4348" width="69.7109375" style="339" customWidth="1"/>
    <col min="4349" max="4349" width="11.42578125" style="339" customWidth="1"/>
    <col min="4350" max="4350" width="1" style="339"/>
    <col min="4351" max="4351" width="1" style="339" customWidth="1"/>
    <col min="4352" max="4352" width="10" style="339" customWidth="1"/>
    <col min="4353" max="4353" width="97.140625" style="339" customWidth="1"/>
    <col min="4354" max="4354" width="17" style="339" customWidth="1"/>
    <col min="4355" max="4602" width="11.42578125" style="339" customWidth="1"/>
    <col min="4603" max="4603" width="10" style="339" customWidth="1"/>
    <col min="4604" max="4604" width="69.7109375" style="339" customWidth="1"/>
    <col min="4605" max="4605" width="11.42578125" style="339" customWidth="1"/>
    <col min="4606" max="4606" width="1" style="339"/>
    <col min="4607" max="4607" width="1" style="339" customWidth="1"/>
    <col min="4608" max="4608" width="10" style="339" customWidth="1"/>
    <col min="4609" max="4609" width="97.140625" style="339" customWidth="1"/>
    <col min="4610" max="4610" width="17" style="339" customWidth="1"/>
    <col min="4611" max="4858" width="11.42578125" style="339" customWidth="1"/>
    <col min="4859" max="4859" width="10" style="339" customWidth="1"/>
    <col min="4860" max="4860" width="69.7109375" style="339" customWidth="1"/>
    <col min="4861" max="4861" width="11.42578125" style="339" customWidth="1"/>
    <col min="4862" max="4862" width="1" style="339"/>
    <col min="4863" max="4863" width="1" style="339" customWidth="1"/>
    <col min="4864" max="4864" width="10" style="339" customWidth="1"/>
    <col min="4865" max="4865" width="97.140625" style="339" customWidth="1"/>
    <col min="4866" max="4866" width="17" style="339" customWidth="1"/>
    <col min="4867" max="5114" width="11.42578125" style="339" customWidth="1"/>
    <col min="5115" max="5115" width="10" style="339" customWidth="1"/>
    <col min="5116" max="5116" width="69.7109375" style="339" customWidth="1"/>
    <col min="5117" max="5117" width="11.42578125" style="339" customWidth="1"/>
    <col min="5118" max="5118" width="1" style="339"/>
    <col min="5119" max="5119" width="1" style="339" customWidth="1"/>
    <col min="5120" max="5120" width="10" style="339" customWidth="1"/>
    <col min="5121" max="5121" width="97.140625" style="339" customWidth="1"/>
    <col min="5122" max="5122" width="17" style="339" customWidth="1"/>
    <col min="5123" max="5370" width="11.42578125" style="339" customWidth="1"/>
    <col min="5371" max="5371" width="10" style="339" customWidth="1"/>
    <col min="5372" max="5372" width="69.7109375" style="339" customWidth="1"/>
    <col min="5373" max="5373" width="11.42578125" style="339" customWidth="1"/>
    <col min="5374" max="5374" width="1" style="339"/>
    <col min="5375" max="5375" width="1" style="339" customWidth="1"/>
    <col min="5376" max="5376" width="10" style="339" customWidth="1"/>
    <col min="5377" max="5377" width="97.140625" style="339" customWidth="1"/>
    <col min="5378" max="5378" width="17" style="339" customWidth="1"/>
    <col min="5379" max="5626" width="11.42578125" style="339" customWidth="1"/>
    <col min="5627" max="5627" width="10" style="339" customWidth="1"/>
    <col min="5628" max="5628" width="69.7109375" style="339" customWidth="1"/>
    <col min="5629" max="5629" width="11.42578125" style="339" customWidth="1"/>
    <col min="5630" max="5630" width="1" style="339"/>
    <col min="5631" max="5631" width="1" style="339" customWidth="1"/>
    <col min="5632" max="5632" width="10" style="339" customWidth="1"/>
    <col min="5633" max="5633" width="97.140625" style="339" customWidth="1"/>
    <col min="5634" max="5634" width="17" style="339" customWidth="1"/>
    <col min="5635" max="5882" width="11.42578125" style="339" customWidth="1"/>
    <col min="5883" max="5883" width="10" style="339" customWidth="1"/>
    <col min="5884" max="5884" width="69.7109375" style="339" customWidth="1"/>
    <col min="5885" max="5885" width="11.42578125" style="339" customWidth="1"/>
    <col min="5886" max="5886" width="1" style="339"/>
    <col min="5887" max="5887" width="1" style="339" customWidth="1"/>
    <col min="5888" max="5888" width="10" style="339" customWidth="1"/>
    <col min="5889" max="5889" width="97.140625" style="339" customWidth="1"/>
    <col min="5890" max="5890" width="17" style="339" customWidth="1"/>
    <col min="5891" max="6138" width="11.42578125" style="339" customWidth="1"/>
    <col min="6139" max="6139" width="10" style="339" customWidth="1"/>
    <col min="6140" max="6140" width="69.7109375" style="339" customWidth="1"/>
    <col min="6141" max="6141" width="11.42578125" style="339" customWidth="1"/>
    <col min="6142" max="6142" width="1" style="339"/>
    <col min="6143" max="6143" width="1" style="339" customWidth="1"/>
    <col min="6144" max="6144" width="10" style="339" customWidth="1"/>
    <col min="6145" max="6145" width="97.140625" style="339" customWidth="1"/>
    <col min="6146" max="6146" width="17" style="339" customWidth="1"/>
    <col min="6147" max="6394" width="11.42578125" style="339" customWidth="1"/>
    <col min="6395" max="6395" width="10" style="339" customWidth="1"/>
    <col min="6396" max="6396" width="69.7109375" style="339" customWidth="1"/>
    <col min="6397" max="6397" width="11.42578125" style="339" customWidth="1"/>
    <col min="6398" max="6398" width="1" style="339"/>
    <col min="6399" max="6399" width="1" style="339" customWidth="1"/>
    <col min="6400" max="6400" width="10" style="339" customWidth="1"/>
    <col min="6401" max="6401" width="97.140625" style="339" customWidth="1"/>
    <col min="6402" max="6402" width="17" style="339" customWidth="1"/>
    <col min="6403" max="6650" width="11.42578125" style="339" customWidth="1"/>
    <col min="6651" max="6651" width="10" style="339" customWidth="1"/>
    <col min="6652" max="6652" width="69.7109375" style="339" customWidth="1"/>
    <col min="6653" max="6653" width="11.42578125" style="339" customWidth="1"/>
    <col min="6654" max="6654" width="1" style="339"/>
    <col min="6655" max="6655" width="1" style="339" customWidth="1"/>
    <col min="6656" max="6656" width="10" style="339" customWidth="1"/>
    <col min="6657" max="6657" width="97.140625" style="339" customWidth="1"/>
    <col min="6658" max="6658" width="17" style="339" customWidth="1"/>
    <col min="6659" max="6906" width="11.42578125" style="339" customWidth="1"/>
    <col min="6907" max="6907" width="10" style="339" customWidth="1"/>
    <col min="6908" max="6908" width="69.7109375" style="339" customWidth="1"/>
    <col min="6909" max="6909" width="11.42578125" style="339" customWidth="1"/>
    <col min="6910" max="6910" width="1" style="339"/>
    <col min="6911" max="6911" width="1" style="339" customWidth="1"/>
    <col min="6912" max="6912" width="10" style="339" customWidth="1"/>
    <col min="6913" max="6913" width="97.140625" style="339" customWidth="1"/>
    <col min="6914" max="6914" width="17" style="339" customWidth="1"/>
    <col min="6915" max="7162" width="11.42578125" style="339" customWidth="1"/>
    <col min="7163" max="7163" width="10" style="339" customWidth="1"/>
    <col min="7164" max="7164" width="69.7109375" style="339" customWidth="1"/>
    <col min="7165" max="7165" width="11.42578125" style="339" customWidth="1"/>
    <col min="7166" max="7166" width="1" style="339"/>
    <col min="7167" max="7167" width="1" style="339" customWidth="1"/>
    <col min="7168" max="7168" width="10" style="339" customWidth="1"/>
    <col min="7169" max="7169" width="97.140625" style="339" customWidth="1"/>
    <col min="7170" max="7170" width="17" style="339" customWidth="1"/>
    <col min="7171" max="7418" width="11.42578125" style="339" customWidth="1"/>
    <col min="7419" max="7419" width="10" style="339" customWidth="1"/>
    <col min="7420" max="7420" width="69.7109375" style="339" customWidth="1"/>
    <col min="7421" max="7421" width="11.42578125" style="339" customWidth="1"/>
    <col min="7422" max="7422" width="1" style="339"/>
    <col min="7423" max="7423" width="1" style="339" customWidth="1"/>
    <col min="7424" max="7424" width="10" style="339" customWidth="1"/>
    <col min="7425" max="7425" width="97.140625" style="339" customWidth="1"/>
    <col min="7426" max="7426" width="17" style="339" customWidth="1"/>
    <col min="7427" max="7674" width="11.42578125" style="339" customWidth="1"/>
    <col min="7675" max="7675" width="10" style="339" customWidth="1"/>
    <col min="7676" max="7676" width="69.7109375" style="339" customWidth="1"/>
    <col min="7677" max="7677" width="11.42578125" style="339" customWidth="1"/>
    <col min="7678" max="7678" width="1" style="339"/>
    <col min="7679" max="7679" width="1" style="339" customWidth="1"/>
    <col min="7680" max="7680" width="10" style="339" customWidth="1"/>
    <col min="7681" max="7681" width="97.140625" style="339" customWidth="1"/>
    <col min="7682" max="7682" width="17" style="339" customWidth="1"/>
    <col min="7683" max="7930" width="11.42578125" style="339" customWidth="1"/>
    <col min="7931" max="7931" width="10" style="339" customWidth="1"/>
    <col min="7932" max="7932" width="69.7109375" style="339" customWidth="1"/>
    <col min="7933" max="7933" width="11.42578125" style="339" customWidth="1"/>
    <col min="7934" max="7934" width="1" style="339"/>
    <col min="7935" max="7935" width="1" style="339" customWidth="1"/>
    <col min="7936" max="7936" width="10" style="339" customWidth="1"/>
    <col min="7937" max="7937" width="97.140625" style="339" customWidth="1"/>
    <col min="7938" max="7938" width="17" style="339" customWidth="1"/>
    <col min="7939" max="8186" width="11.42578125" style="339" customWidth="1"/>
    <col min="8187" max="8187" width="10" style="339" customWidth="1"/>
    <col min="8188" max="8188" width="69.7109375" style="339" customWidth="1"/>
    <col min="8189" max="8189" width="11.42578125" style="339" customWidth="1"/>
    <col min="8190" max="8190" width="1" style="339"/>
    <col min="8191" max="8191" width="1" style="339" customWidth="1"/>
    <col min="8192" max="8192" width="10" style="339" customWidth="1"/>
    <col min="8193" max="8193" width="97.140625" style="339" customWidth="1"/>
    <col min="8194" max="8194" width="17" style="339" customWidth="1"/>
    <col min="8195" max="8442" width="11.42578125" style="339" customWidth="1"/>
    <col min="8443" max="8443" width="10" style="339" customWidth="1"/>
    <col min="8444" max="8444" width="69.7109375" style="339" customWidth="1"/>
    <col min="8445" max="8445" width="11.42578125" style="339" customWidth="1"/>
    <col min="8446" max="8446" width="1" style="339"/>
    <col min="8447" max="8447" width="1" style="339" customWidth="1"/>
    <col min="8448" max="8448" width="10" style="339" customWidth="1"/>
    <col min="8449" max="8449" width="97.140625" style="339" customWidth="1"/>
    <col min="8450" max="8450" width="17" style="339" customWidth="1"/>
    <col min="8451" max="8698" width="11.42578125" style="339" customWidth="1"/>
    <col min="8699" max="8699" width="10" style="339" customWidth="1"/>
    <col min="8700" max="8700" width="69.7109375" style="339" customWidth="1"/>
    <col min="8701" max="8701" width="11.42578125" style="339" customWidth="1"/>
    <col min="8702" max="8702" width="1" style="339"/>
    <col min="8703" max="8703" width="1" style="339" customWidth="1"/>
    <col min="8704" max="8704" width="10" style="339" customWidth="1"/>
    <col min="8705" max="8705" width="97.140625" style="339" customWidth="1"/>
    <col min="8706" max="8706" width="17" style="339" customWidth="1"/>
    <col min="8707" max="8954" width="11.42578125" style="339" customWidth="1"/>
    <col min="8955" max="8955" width="10" style="339" customWidth="1"/>
    <col min="8956" max="8956" width="69.7109375" style="339" customWidth="1"/>
    <col min="8957" max="8957" width="11.42578125" style="339" customWidth="1"/>
    <col min="8958" max="8958" width="1" style="339"/>
    <col min="8959" max="8959" width="1" style="339" customWidth="1"/>
    <col min="8960" max="8960" width="10" style="339" customWidth="1"/>
    <col min="8961" max="8961" width="97.140625" style="339" customWidth="1"/>
    <col min="8962" max="8962" width="17" style="339" customWidth="1"/>
    <col min="8963" max="9210" width="11.42578125" style="339" customWidth="1"/>
    <col min="9211" max="9211" width="10" style="339" customWidth="1"/>
    <col min="9212" max="9212" width="69.7109375" style="339" customWidth="1"/>
    <col min="9213" max="9213" width="11.42578125" style="339" customWidth="1"/>
    <col min="9214" max="9214" width="1" style="339"/>
    <col min="9215" max="9215" width="1" style="339" customWidth="1"/>
    <col min="9216" max="9216" width="10" style="339" customWidth="1"/>
    <col min="9217" max="9217" width="97.140625" style="339" customWidth="1"/>
    <col min="9218" max="9218" width="17" style="339" customWidth="1"/>
    <col min="9219" max="9466" width="11.42578125" style="339" customWidth="1"/>
    <col min="9467" max="9467" width="10" style="339" customWidth="1"/>
    <col min="9468" max="9468" width="69.7109375" style="339" customWidth="1"/>
    <col min="9469" max="9469" width="11.42578125" style="339" customWidth="1"/>
    <col min="9470" max="9470" width="1" style="339"/>
    <col min="9471" max="9471" width="1" style="339" customWidth="1"/>
    <col min="9472" max="9472" width="10" style="339" customWidth="1"/>
    <col min="9473" max="9473" width="97.140625" style="339" customWidth="1"/>
    <col min="9474" max="9474" width="17" style="339" customWidth="1"/>
    <col min="9475" max="9722" width="11.42578125" style="339" customWidth="1"/>
    <col min="9723" max="9723" width="10" style="339" customWidth="1"/>
    <col min="9724" max="9724" width="69.7109375" style="339" customWidth="1"/>
    <col min="9725" max="9725" width="11.42578125" style="339" customWidth="1"/>
    <col min="9726" max="9726" width="1" style="339"/>
    <col min="9727" max="9727" width="1" style="339" customWidth="1"/>
    <col min="9728" max="9728" width="10" style="339" customWidth="1"/>
    <col min="9729" max="9729" width="97.140625" style="339" customWidth="1"/>
    <col min="9730" max="9730" width="17" style="339" customWidth="1"/>
    <col min="9731" max="9978" width="11.42578125" style="339" customWidth="1"/>
    <col min="9979" max="9979" width="10" style="339" customWidth="1"/>
    <col min="9980" max="9980" width="69.7109375" style="339" customWidth="1"/>
    <col min="9981" max="9981" width="11.42578125" style="339" customWidth="1"/>
    <col min="9982" max="9982" width="1" style="339"/>
    <col min="9983" max="9983" width="1" style="339" customWidth="1"/>
    <col min="9984" max="9984" width="10" style="339" customWidth="1"/>
    <col min="9985" max="9985" width="97.140625" style="339" customWidth="1"/>
    <col min="9986" max="9986" width="17" style="339" customWidth="1"/>
    <col min="9987" max="10234" width="11.42578125" style="339" customWidth="1"/>
    <col min="10235" max="10235" width="10" style="339" customWidth="1"/>
    <col min="10236" max="10236" width="69.7109375" style="339" customWidth="1"/>
    <col min="10237" max="10237" width="11.42578125" style="339" customWidth="1"/>
    <col min="10238" max="10238" width="1" style="339"/>
    <col min="10239" max="10239" width="1" style="339" customWidth="1"/>
    <col min="10240" max="10240" width="10" style="339" customWidth="1"/>
    <col min="10241" max="10241" width="97.140625" style="339" customWidth="1"/>
    <col min="10242" max="10242" width="17" style="339" customWidth="1"/>
    <col min="10243" max="10490" width="11.42578125" style="339" customWidth="1"/>
    <col min="10491" max="10491" width="10" style="339" customWidth="1"/>
    <col min="10492" max="10492" width="69.7109375" style="339" customWidth="1"/>
    <col min="10493" max="10493" width="11.42578125" style="339" customWidth="1"/>
    <col min="10494" max="10494" width="1" style="339"/>
    <col min="10495" max="10495" width="1" style="339" customWidth="1"/>
    <col min="10496" max="10496" width="10" style="339" customWidth="1"/>
    <col min="10497" max="10497" width="97.140625" style="339" customWidth="1"/>
    <col min="10498" max="10498" width="17" style="339" customWidth="1"/>
    <col min="10499" max="10746" width="11.42578125" style="339" customWidth="1"/>
    <col min="10747" max="10747" width="10" style="339" customWidth="1"/>
    <col min="10748" max="10748" width="69.7109375" style="339" customWidth="1"/>
    <col min="10749" max="10749" width="11.42578125" style="339" customWidth="1"/>
    <col min="10750" max="10750" width="1" style="339"/>
    <col min="10751" max="10751" width="1" style="339" customWidth="1"/>
    <col min="10752" max="10752" width="10" style="339" customWidth="1"/>
    <col min="10753" max="10753" width="97.140625" style="339" customWidth="1"/>
    <col min="10754" max="10754" width="17" style="339" customWidth="1"/>
    <col min="10755" max="11002" width="11.42578125" style="339" customWidth="1"/>
    <col min="11003" max="11003" width="10" style="339" customWidth="1"/>
    <col min="11004" max="11004" width="69.7109375" style="339" customWidth="1"/>
    <col min="11005" max="11005" width="11.42578125" style="339" customWidth="1"/>
    <col min="11006" max="11006" width="1" style="339"/>
    <col min="11007" max="11007" width="1" style="339" customWidth="1"/>
    <col min="11008" max="11008" width="10" style="339" customWidth="1"/>
    <col min="11009" max="11009" width="97.140625" style="339" customWidth="1"/>
    <col min="11010" max="11010" width="17" style="339" customWidth="1"/>
    <col min="11011" max="11258" width="11.42578125" style="339" customWidth="1"/>
    <col min="11259" max="11259" width="10" style="339" customWidth="1"/>
    <col min="11260" max="11260" width="69.7109375" style="339" customWidth="1"/>
    <col min="11261" max="11261" width="11.42578125" style="339" customWidth="1"/>
    <col min="11262" max="11262" width="1" style="339"/>
    <col min="11263" max="11263" width="1" style="339" customWidth="1"/>
    <col min="11264" max="11264" width="10" style="339" customWidth="1"/>
    <col min="11265" max="11265" width="97.140625" style="339" customWidth="1"/>
    <col min="11266" max="11266" width="17" style="339" customWidth="1"/>
    <col min="11267" max="11514" width="11.42578125" style="339" customWidth="1"/>
    <col min="11515" max="11515" width="10" style="339" customWidth="1"/>
    <col min="11516" max="11516" width="69.7109375" style="339" customWidth="1"/>
    <col min="11517" max="11517" width="11.42578125" style="339" customWidth="1"/>
    <col min="11518" max="11518" width="1" style="339"/>
    <col min="11519" max="11519" width="1" style="339" customWidth="1"/>
    <col min="11520" max="11520" width="10" style="339" customWidth="1"/>
    <col min="11521" max="11521" width="97.140625" style="339" customWidth="1"/>
    <col min="11522" max="11522" width="17" style="339" customWidth="1"/>
    <col min="11523" max="11770" width="11.42578125" style="339" customWidth="1"/>
    <col min="11771" max="11771" width="10" style="339" customWidth="1"/>
    <col min="11772" max="11772" width="69.7109375" style="339" customWidth="1"/>
    <col min="11773" max="11773" width="11.42578125" style="339" customWidth="1"/>
    <col min="11774" max="11774" width="1" style="339"/>
    <col min="11775" max="11775" width="1" style="339" customWidth="1"/>
    <col min="11776" max="11776" width="10" style="339" customWidth="1"/>
    <col min="11777" max="11777" width="97.140625" style="339" customWidth="1"/>
    <col min="11778" max="11778" width="17" style="339" customWidth="1"/>
    <col min="11779" max="12026" width="11.42578125" style="339" customWidth="1"/>
    <col min="12027" max="12027" width="10" style="339" customWidth="1"/>
    <col min="12028" max="12028" width="69.7109375" style="339" customWidth="1"/>
    <col min="12029" max="12029" width="11.42578125" style="339" customWidth="1"/>
    <col min="12030" max="12030" width="1" style="339"/>
    <col min="12031" max="12031" width="1" style="339" customWidth="1"/>
    <col min="12032" max="12032" width="10" style="339" customWidth="1"/>
    <col min="12033" max="12033" width="97.140625" style="339" customWidth="1"/>
    <col min="12034" max="12034" width="17" style="339" customWidth="1"/>
    <col min="12035" max="12282" width="11.42578125" style="339" customWidth="1"/>
    <col min="12283" max="12283" width="10" style="339" customWidth="1"/>
    <col min="12284" max="12284" width="69.7109375" style="339" customWidth="1"/>
    <col min="12285" max="12285" width="11.42578125" style="339" customWidth="1"/>
    <col min="12286" max="12286" width="1" style="339"/>
    <col min="12287" max="12287" width="1" style="339" customWidth="1"/>
    <col min="12288" max="12288" width="10" style="339" customWidth="1"/>
    <col min="12289" max="12289" width="97.140625" style="339" customWidth="1"/>
    <col min="12290" max="12290" width="17" style="339" customWidth="1"/>
    <col min="12291" max="12538" width="11.42578125" style="339" customWidth="1"/>
    <col min="12539" max="12539" width="10" style="339" customWidth="1"/>
    <col min="12540" max="12540" width="69.7109375" style="339" customWidth="1"/>
    <col min="12541" max="12541" width="11.42578125" style="339" customWidth="1"/>
    <col min="12542" max="12542" width="1" style="339"/>
    <col min="12543" max="12543" width="1" style="339" customWidth="1"/>
    <col min="12544" max="12544" width="10" style="339" customWidth="1"/>
    <col min="12545" max="12545" width="97.140625" style="339" customWidth="1"/>
    <col min="12546" max="12546" width="17" style="339" customWidth="1"/>
    <col min="12547" max="12794" width="11.42578125" style="339" customWidth="1"/>
    <col min="12795" max="12795" width="10" style="339" customWidth="1"/>
    <col min="12796" max="12796" width="69.7109375" style="339" customWidth="1"/>
    <col min="12797" max="12797" width="11.42578125" style="339" customWidth="1"/>
    <col min="12798" max="12798" width="1" style="339"/>
    <col min="12799" max="12799" width="1" style="339" customWidth="1"/>
    <col min="12800" max="12800" width="10" style="339" customWidth="1"/>
    <col min="12801" max="12801" width="97.140625" style="339" customWidth="1"/>
    <col min="12802" max="12802" width="17" style="339" customWidth="1"/>
    <col min="12803" max="13050" width="11.42578125" style="339" customWidth="1"/>
    <col min="13051" max="13051" width="10" style="339" customWidth="1"/>
    <col min="13052" max="13052" width="69.7109375" style="339" customWidth="1"/>
    <col min="13053" max="13053" width="11.42578125" style="339" customWidth="1"/>
    <col min="13054" max="13054" width="1" style="339"/>
    <col min="13055" max="13055" width="1" style="339" customWidth="1"/>
    <col min="13056" max="13056" width="10" style="339" customWidth="1"/>
    <col min="13057" max="13057" width="97.140625" style="339" customWidth="1"/>
    <col min="13058" max="13058" width="17" style="339" customWidth="1"/>
    <col min="13059" max="13306" width="11.42578125" style="339" customWidth="1"/>
    <col min="13307" max="13307" width="10" style="339" customWidth="1"/>
    <col min="13308" max="13308" width="69.7109375" style="339" customWidth="1"/>
    <col min="13309" max="13309" width="11.42578125" style="339" customWidth="1"/>
    <col min="13310" max="13310" width="1" style="339"/>
    <col min="13311" max="13311" width="1" style="339" customWidth="1"/>
    <col min="13312" max="13312" width="10" style="339" customWidth="1"/>
    <col min="13313" max="13313" width="97.140625" style="339" customWidth="1"/>
    <col min="13314" max="13314" width="17" style="339" customWidth="1"/>
    <col min="13315" max="13562" width="11.42578125" style="339" customWidth="1"/>
    <col min="13563" max="13563" width="10" style="339" customWidth="1"/>
    <col min="13564" max="13564" width="69.7109375" style="339" customWidth="1"/>
    <col min="13565" max="13565" width="11.42578125" style="339" customWidth="1"/>
    <col min="13566" max="13566" width="1" style="339"/>
    <col min="13567" max="13567" width="1" style="339" customWidth="1"/>
    <col min="13568" max="13568" width="10" style="339" customWidth="1"/>
    <col min="13569" max="13569" width="97.140625" style="339" customWidth="1"/>
    <col min="13570" max="13570" width="17" style="339" customWidth="1"/>
    <col min="13571" max="13818" width="11.42578125" style="339" customWidth="1"/>
    <col min="13819" max="13819" width="10" style="339" customWidth="1"/>
    <col min="13820" max="13820" width="69.7109375" style="339" customWidth="1"/>
    <col min="13821" max="13821" width="11.42578125" style="339" customWidth="1"/>
    <col min="13822" max="13822" width="1" style="339"/>
    <col min="13823" max="13823" width="1" style="339" customWidth="1"/>
    <col min="13824" max="13824" width="10" style="339" customWidth="1"/>
    <col min="13825" max="13825" width="97.140625" style="339" customWidth="1"/>
    <col min="13826" max="13826" width="17" style="339" customWidth="1"/>
    <col min="13827" max="14074" width="11.42578125" style="339" customWidth="1"/>
    <col min="14075" max="14075" width="10" style="339" customWidth="1"/>
    <col min="14076" max="14076" width="69.7109375" style="339" customWidth="1"/>
    <col min="14077" max="14077" width="11.42578125" style="339" customWidth="1"/>
    <col min="14078" max="14078" width="1" style="339"/>
    <col min="14079" max="14079" width="1" style="339" customWidth="1"/>
    <col min="14080" max="14080" width="10" style="339" customWidth="1"/>
    <col min="14081" max="14081" width="97.140625" style="339" customWidth="1"/>
    <col min="14082" max="14082" width="17" style="339" customWidth="1"/>
    <col min="14083" max="14330" width="11.42578125" style="339" customWidth="1"/>
    <col min="14331" max="14331" width="10" style="339" customWidth="1"/>
    <col min="14332" max="14332" width="69.7109375" style="339" customWidth="1"/>
    <col min="14333" max="14333" width="11.42578125" style="339" customWidth="1"/>
    <col min="14334" max="14334" width="1" style="339"/>
    <col min="14335" max="14335" width="1" style="339" customWidth="1"/>
    <col min="14336" max="14336" width="10" style="339" customWidth="1"/>
    <col min="14337" max="14337" width="97.140625" style="339" customWidth="1"/>
    <col min="14338" max="14338" width="17" style="339" customWidth="1"/>
    <col min="14339" max="14586" width="11.42578125" style="339" customWidth="1"/>
    <col min="14587" max="14587" width="10" style="339" customWidth="1"/>
    <col min="14588" max="14588" width="69.7109375" style="339" customWidth="1"/>
    <col min="14589" max="14589" width="11.42578125" style="339" customWidth="1"/>
    <col min="14590" max="14590" width="1" style="339"/>
    <col min="14591" max="14591" width="1" style="339" customWidth="1"/>
    <col min="14592" max="14592" width="10" style="339" customWidth="1"/>
    <col min="14593" max="14593" width="97.140625" style="339" customWidth="1"/>
    <col min="14594" max="14594" width="17" style="339" customWidth="1"/>
    <col min="14595" max="14842" width="11.42578125" style="339" customWidth="1"/>
    <col min="14843" max="14843" width="10" style="339" customWidth="1"/>
    <col min="14844" max="14844" width="69.7109375" style="339" customWidth="1"/>
    <col min="14845" max="14845" width="11.42578125" style="339" customWidth="1"/>
    <col min="14846" max="14846" width="1" style="339"/>
    <col min="14847" max="14847" width="1" style="339" customWidth="1"/>
    <col min="14848" max="14848" width="10" style="339" customWidth="1"/>
    <col min="14849" max="14849" width="97.140625" style="339" customWidth="1"/>
    <col min="14850" max="14850" width="17" style="339" customWidth="1"/>
    <col min="14851" max="15098" width="11.42578125" style="339" customWidth="1"/>
    <col min="15099" max="15099" width="10" style="339" customWidth="1"/>
    <col min="15100" max="15100" width="69.7109375" style="339" customWidth="1"/>
    <col min="15101" max="15101" width="11.42578125" style="339" customWidth="1"/>
    <col min="15102" max="15102" width="1" style="339"/>
    <col min="15103" max="15103" width="1" style="339" customWidth="1"/>
    <col min="15104" max="15104" width="10" style="339" customWidth="1"/>
    <col min="15105" max="15105" width="97.140625" style="339" customWidth="1"/>
    <col min="15106" max="15106" width="17" style="339" customWidth="1"/>
    <col min="15107" max="15354" width="11.42578125" style="339" customWidth="1"/>
    <col min="15355" max="15355" width="10" style="339" customWidth="1"/>
    <col min="15356" max="15356" width="69.7109375" style="339" customWidth="1"/>
    <col min="15357" max="15357" width="11.42578125" style="339" customWidth="1"/>
    <col min="15358" max="15358" width="1" style="339"/>
    <col min="15359" max="15359" width="1" style="339" customWidth="1"/>
    <col min="15360" max="15360" width="10" style="339" customWidth="1"/>
    <col min="15361" max="15361" width="97.140625" style="339" customWidth="1"/>
    <col min="15362" max="15362" width="17" style="339" customWidth="1"/>
    <col min="15363" max="15610" width="11.42578125" style="339" customWidth="1"/>
    <col min="15611" max="15611" width="10" style="339" customWidth="1"/>
    <col min="15612" max="15612" width="69.7109375" style="339" customWidth="1"/>
    <col min="15613" max="15613" width="11.42578125" style="339" customWidth="1"/>
    <col min="15614" max="15614" width="1" style="339"/>
    <col min="15615" max="15615" width="1" style="339" customWidth="1"/>
    <col min="15616" max="15616" width="10" style="339" customWidth="1"/>
    <col min="15617" max="15617" width="97.140625" style="339" customWidth="1"/>
    <col min="15618" max="15618" width="17" style="339" customWidth="1"/>
    <col min="15619" max="15866" width="11.42578125" style="339" customWidth="1"/>
    <col min="15867" max="15867" width="10" style="339" customWidth="1"/>
    <col min="15868" max="15868" width="69.7109375" style="339" customWidth="1"/>
    <col min="15869" max="15869" width="11.42578125" style="339" customWidth="1"/>
    <col min="15870" max="15870" width="1" style="339"/>
    <col min="15871" max="15871" width="1" style="339" customWidth="1"/>
    <col min="15872" max="15872" width="10" style="339" customWidth="1"/>
    <col min="15873" max="15873" width="97.140625" style="339" customWidth="1"/>
    <col min="15874" max="15874" width="17" style="339" customWidth="1"/>
    <col min="15875" max="16122" width="11.42578125" style="339" customWidth="1"/>
    <col min="16123" max="16123" width="10" style="339" customWidth="1"/>
    <col min="16124" max="16124" width="69.7109375" style="339" customWidth="1"/>
    <col min="16125" max="16125" width="11.42578125" style="339" customWidth="1"/>
    <col min="16126" max="16126" width="1" style="339"/>
    <col min="16127" max="16127" width="1" style="339" customWidth="1"/>
    <col min="16128" max="16128" width="10" style="339" customWidth="1"/>
    <col min="16129" max="16129" width="97.140625" style="339" customWidth="1"/>
    <col min="16130" max="16130" width="17" style="339" customWidth="1"/>
    <col min="16131" max="16378" width="11.42578125" style="339" customWidth="1"/>
    <col min="16379" max="16379" width="10" style="339" customWidth="1"/>
    <col min="16380" max="16380" width="69.7109375" style="339" customWidth="1"/>
    <col min="16381" max="16381" width="11.42578125" style="339" customWidth="1"/>
    <col min="16382" max="16384" width="1" style="339"/>
  </cols>
  <sheetData>
    <row r="1" spans="1:184" ht="18.75" thickBot="1" x14ac:dyDescent="0.3">
      <c r="A1" s="338"/>
      <c r="B1" s="534" t="s">
        <v>444</v>
      </c>
      <c r="C1" s="535"/>
      <c r="GB1" s="340" t="s">
        <v>442</v>
      </c>
    </row>
    <row r="2" spans="1:184" ht="3.75" customHeight="1" x14ac:dyDescent="0.2">
      <c r="A2" s="338"/>
      <c r="B2" s="339"/>
      <c r="C2" s="339"/>
    </row>
    <row r="3" spans="1:184" ht="18.75" hidden="1" customHeight="1" outlineLevel="1" x14ac:dyDescent="0.2">
      <c r="A3" s="338"/>
      <c r="B3" s="341" t="s">
        <v>445</v>
      </c>
      <c r="C3" s="342"/>
    </row>
    <row r="4" spans="1:184" ht="18.75" hidden="1" customHeight="1" outlineLevel="1" x14ac:dyDescent="0.2">
      <c r="A4" s="338"/>
      <c r="B4" s="343" t="s">
        <v>446</v>
      </c>
      <c r="C4" s="344"/>
    </row>
    <row r="5" spans="1:184" ht="18.75" hidden="1" customHeight="1" outlineLevel="1" x14ac:dyDescent="0.2">
      <c r="A5" s="338"/>
      <c r="B5" s="345" t="s">
        <v>447</v>
      </c>
      <c r="C5" s="346"/>
    </row>
    <row r="6" spans="1:184" ht="12" hidden="1" customHeight="1" outlineLevel="1" thickBot="1" x14ac:dyDescent="0.25">
      <c r="A6" s="338"/>
      <c r="B6" s="338"/>
      <c r="C6" s="338"/>
      <c r="GB6" s="340" t="s">
        <v>215</v>
      </c>
    </row>
    <row r="7" spans="1:184" ht="19.5" hidden="1" customHeight="1" outlineLevel="1" thickBot="1" x14ac:dyDescent="0.3">
      <c r="A7" s="338"/>
      <c r="B7" s="532" t="s">
        <v>448</v>
      </c>
      <c r="C7" s="533"/>
      <c r="GB7" s="340"/>
    </row>
    <row r="8" spans="1:184" ht="19.5" hidden="1" customHeight="1" outlineLevel="1" thickBot="1" x14ac:dyDescent="0.3">
      <c r="A8" s="338"/>
      <c r="B8" s="532" t="s">
        <v>449</v>
      </c>
      <c r="C8" s="533"/>
      <c r="GB8" s="340"/>
    </row>
    <row r="9" spans="1:184" ht="24.75" hidden="1" customHeight="1" outlineLevel="1" thickBot="1" x14ac:dyDescent="0.3">
      <c r="A9" s="338"/>
      <c r="B9" s="347" t="s">
        <v>450</v>
      </c>
      <c r="C9" s="348" t="s">
        <v>451</v>
      </c>
      <c r="GB9" s="340"/>
    </row>
    <row r="10" spans="1:184" ht="15.75" hidden="1" outlineLevel="1" thickBot="1" x14ac:dyDescent="0.3">
      <c r="A10" s="338"/>
      <c r="B10" s="349" t="s">
        <v>452</v>
      </c>
      <c r="C10" s="348" t="s">
        <v>453</v>
      </c>
    </row>
    <row r="11" spans="1:184" ht="12.75" hidden="1" outlineLevel="1" x14ac:dyDescent="0.2">
      <c r="A11" s="338"/>
      <c r="B11" s="350" t="s">
        <v>454</v>
      </c>
      <c r="C11" s="351" t="s">
        <v>455</v>
      </c>
    </row>
    <row r="12" spans="1:184" ht="12.75" hidden="1" outlineLevel="1" x14ac:dyDescent="0.2">
      <c r="A12" s="338"/>
      <c r="B12" s="352" t="s">
        <v>456</v>
      </c>
      <c r="C12" s="353" t="s">
        <v>457</v>
      </c>
    </row>
    <row r="13" spans="1:184" ht="12.75" hidden="1" outlineLevel="1" x14ac:dyDescent="0.2">
      <c r="A13" s="338"/>
      <c r="B13" s="352" t="s">
        <v>458</v>
      </c>
      <c r="C13" s="353" t="s">
        <v>459</v>
      </c>
    </row>
    <row r="14" spans="1:184" ht="12.75" hidden="1" outlineLevel="1" x14ac:dyDescent="0.2">
      <c r="A14" s="338"/>
      <c r="B14" s="352" t="s">
        <v>460</v>
      </c>
      <c r="C14" s="353" t="s">
        <v>461</v>
      </c>
    </row>
    <row r="15" spans="1:184" ht="12.75" hidden="1" outlineLevel="1" x14ac:dyDescent="0.2">
      <c r="A15" s="338"/>
      <c r="B15" s="352" t="s">
        <v>462</v>
      </c>
      <c r="C15" s="353" t="s">
        <v>463</v>
      </c>
    </row>
    <row r="16" spans="1:184" ht="12.75" hidden="1" outlineLevel="1" x14ac:dyDescent="0.2">
      <c r="A16" s="338"/>
      <c r="B16" s="352" t="s">
        <v>464</v>
      </c>
      <c r="C16" s="353" t="s">
        <v>465</v>
      </c>
    </row>
    <row r="17" spans="1:3" s="354" customFormat="1" ht="12.75" hidden="1" outlineLevel="1" x14ac:dyDescent="0.2">
      <c r="A17" s="338"/>
      <c r="B17" s="352" t="s">
        <v>466</v>
      </c>
      <c r="C17" s="353" t="s">
        <v>467</v>
      </c>
    </row>
    <row r="18" spans="1:3" s="354" customFormat="1" ht="12.75" hidden="1" outlineLevel="1" x14ac:dyDescent="0.2">
      <c r="A18" s="338"/>
      <c r="B18" s="352" t="s">
        <v>468</v>
      </c>
      <c r="C18" s="353" t="s">
        <v>469</v>
      </c>
    </row>
    <row r="19" spans="1:3" s="354" customFormat="1" ht="12.75" hidden="1" outlineLevel="1" x14ac:dyDescent="0.2">
      <c r="A19" s="338"/>
      <c r="B19" s="352" t="s">
        <v>470</v>
      </c>
      <c r="C19" s="353" t="s">
        <v>471</v>
      </c>
    </row>
    <row r="20" spans="1:3" s="354" customFormat="1" ht="12.75" hidden="1" outlineLevel="1" x14ac:dyDescent="0.2">
      <c r="A20" s="338"/>
      <c r="B20" s="352" t="s">
        <v>472</v>
      </c>
      <c r="C20" s="353" t="s">
        <v>473</v>
      </c>
    </row>
    <row r="21" spans="1:3" s="354" customFormat="1" ht="12" hidden="1" customHeight="1" outlineLevel="1" x14ac:dyDescent="0.2">
      <c r="A21" s="338"/>
      <c r="B21" s="352" t="s">
        <v>474</v>
      </c>
      <c r="C21" s="353" t="s">
        <v>475</v>
      </c>
    </row>
    <row r="22" spans="1:3" s="354" customFormat="1" ht="12.75" hidden="1" outlineLevel="1" x14ac:dyDescent="0.2">
      <c r="A22" s="338"/>
      <c r="B22" s="352" t="s">
        <v>476</v>
      </c>
      <c r="C22" s="353" t="s">
        <v>477</v>
      </c>
    </row>
    <row r="23" spans="1:3" s="354" customFormat="1" ht="12.75" hidden="1" customHeight="1" outlineLevel="1" x14ac:dyDescent="0.2">
      <c r="A23" s="338"/>
      <c r="B23" s="352" t="s">
        <v>478</v>
      </c>
      <c r="C23" s="353" t="s">
        <v>479</v>
      </c>
    </row>
    <row r="24" spans="1:3" s="354" customFormat="1" ht="12.75" hidden="1" outlineLevel="1" x14ac:dyDescent="0.2">
      <c r="A24" s="338"/>
      <c r="B24" s="352" t="s">
        <v>480</v>
      </c>
      <c r="C24" s="353" t="s">
        <v>481</v>
      </c>
    </row>
    <row r="25" spans="1:3" s="354" customFormat="1" ht="12.75" hidden="1" outlineLevel="1" x14ac:dyDescent="0.2">
      <c r="A25" s="338"/>
      <c r="B25" s="352" t="s">
        <v>482</v>
      </c>
      <c r="C25" s="353" t="s">
        <v>483</v>
      </c>
    </row>
    <row r="26" spans="1:3" s="354" customFormat="1" ht="12.75" hidden="1" outlineLevel="1" x14ac:dyDescent="0.2">
      <c r="A26" s="338"/>
      <c r="B26" s="352" t="s">
        <v>484</v>
      </c>
      <c r="C26" s="353" t="s">
        <v>485</v>
      </c>
    </row>
    <row r="27" spans="1:3" s="354" customFormat="1" ht="12.75" hidden="1" outlineLevel="1" x14ac:dyDescent="0.2">
      <c r="A27" s="338"/>
      <c r="B27" s="352" t="s">
        <v>486</v>
      </c>
      <c r="C27" s="353" t="s">
        <v>487</v>
      </c>
    </row>
    <row r="28" spans="1:3" s="354" customFormat="1" ht="12.75" hidden="1" outlineLevel="1" x14ac:dyDescent="0.2">
      <c r="A28" s="338"/>
      <c r="B28" s="352" t="s">
        <v>488</v>
      </c>
      <c r="C28" s="353" t="s">
        <v>489</v>
      </c>
    </row>
    <row r="29" spans="1:3" s="354" customFormat="1" ht="12.75" hidden="1" outlineLevel="1" x14ac:dyDescent="0.2">
      <c r="A29" s="338"/>
      <c r="B29" s="352" t="s">
        <v>490</v>
      </c>
      <c r="C29" s="353" t="s">
        <v>491</v>
      </c>
    </row>
    <row r="30" spans="1:3" s="354" customFormat="1" ht="12.75" hidden="1" outlineLevel="1" x14ac:dyDescent="0.2">
      <c r="A30" s="338"/>
      <c r="B30" s="352" t="s">
        <v>492</v>
      </c>
      <c r="C30" s="353" t="s">
        <v>493</v>
      </c>
    </row>
    <row r="31" spans="1:3" s="354" customFormat="1" ht="12.75" hidden="1" outlineLevel="1" x14ac:dyDescent="0.2">
      <c r="A31" s="338"/>
      <c r="B31" s="352" t="s">
        <v>494</v>
      </c>
      <c r="C31" s="353" t="s">
        <v>495</v>
      </c>
    </row>
    <row r="32" spans="1:3" s="354" customFormat="1" ht="12.75" hidden="1" outlineLevel="1" x14ac:dyDescent="0.2">
      <c r="A32" s="338"/>
      <c r="B32" s="352" t="s">
        <v>496</v>
      </c>
      <c r="C32" s="353" t="s">
        <v>497</v>
      </c>
    </row>
    <row r="33" spans="1:3" s="354" customFormat="1" ht="12.75" hidden="1" outlineLevel="1" x14ac:dyDescent="0.2">
      <c r="A33" s="338"/>
      <c r="B33" s="352" t="s">
        <v>498</v>
      </c>
      <c r="C33" s="353" t="s">
        <v>499</v>
      </c>
    </row>
    <row r="34" spans="1:3" s="354" customFormat="1" ht="12.75" hidden="1" outlineLevel="1" x14ac:dyDescent="0.2">
      <c r="A34" s="338"/>
      <c r="B34" s="352" t="s">
        <v>500</v>
      </c>
      <c r="C34" s="353" t="s">
        <v>501</v>
      </c>
    </row>
    <row r="35" spans="1:3" s="354" customFormat="1" ht="12.75" hidden="1" outlineLevel="1" x14ac:dyDescent="0.2">
      <c r="A35" s="338"/>
      <c r="B35" s="352" t="s">
        <v>502</v>
      </c>
      <c r="C35" s="355" t="s">
        <v>503</v>
      </c>
    </row>
    <row r="36" spans="1:3" s="354" customFormat="1" ht="12.75" hidden="1" outlineLevel="1" x14ac:dyDescent="0.2">
      <c r="A36" s="338"/>
      <c r="B36" s="352" t="s">
        <v>504</v>
      </c>
      <c r="C36" s="353" t="s">
        <v>505</v>
      </c>
    </row>
    <row r="37" spans="1:3" s="354" customFormat="1" ht="12.75" hidden="1" outlineLevel="1" x14ac:dyDescent="0.2">
      <c r="A37" s="338"/>
      <c r="B37" s="352" t="s">
        <v>506</v>
      </c>
      <c r="C37" s="353" t="s">
        <v>507</v>
      </c>
    </row>
    <row r="38" spans="1:3" ht="12.75" hidden="1" outlineLevel="1" x14ac:dyDescent="0.2">
      <c r="A38" s="338"/>
      <c r="B38" s="352" t="s">
        <v>508</v>
      </c>
      <c r="C38" s="353" t="s">
        <v>509</v>
      </c>
    </row>
    <row r="39" spans="1:3" ht="12.75" hidden="1" outlineLevel="1" x14ac:dyDescent="0.2">
      <c r="A39" s="338"/>
      <c r="B39" s="352" t="s">
        <v>510</v>
      </c>
      <c r="C39" s="353" t="s">
        <v>511</v>
      </c>
    </row>
    <row r="40" spans="1:3" ht="12.75" hidden="1" outlineLevel="1" x14ac:dyDescent="0.2">
      <c r="A40" s="338"/>
      <c r="B40" s="352" t="s">
        <v>512</v>
      </c>
      <c r="C40" s="353" t="s">
        <v>513</v>
      </c>
    </row>
    <row r="41" spans="1:3" ht="12.75" hidden="1" outlineLevel="1" x14ac:dyDescent="0.2">
      <c r="A41" s="338"/>
      <c r="B41" s="352" t="s">
        <v>514</v>
      </c>
      <c r="C41" s="353" t="s">
        <v>515</v>
      </c>
    </row>
    <row r="42" spans="1:3" ht="12.75" hidden="1" outlineLevel="1" x14ac:dyDescent="0.2">
      <c r="A42" s="338"/>
      <c r="B42" s="352" t="s">
        <v>516</v>
      </c>
      <c r="C42" s="353" t="s">
        <v>517</v>
      </c>
    </row>
    <row r="43" spans="1:3" ht="12.75" hidden="1" outlineLevel="1" x14ac:dyDescent="0.2">
      <c r="A43" s="338"/>
      <c r="B43" s="352" t="s">
        <v>518</v>
      </c>
      <c r="C43" s="353" t="s">
        <v>519</v>
      </c>
    </row>
    <row r="44" spans="1:3" ht="12.75" hidden="1" outlineLevel="1" x14ac:dyDescent="0.2">
      <c r="A44" s="338"/>
      <c r="B44" s="352" t="s">
        <v>520</v>
      </c>
      <c r="C44" s="353" t="s">
        <v>521</v>
      </c>
    </row>
    <row r="45" spans="1:3" ht="12.75" hidden="1" outlineLevel="1" x14ac:dyDescent="0.2">
      <c r="A45" s="338"/>
      <c r="B45" s="352" t="s">
        <v>522</v>
      </c>
      <c r="C45" s="353" t="s">
        <v>523</v>
      </c>
    </row>
    <row r="46" spans="1:3" s="354" customFormat="1" ht="12.75" hidden="1" outlineLevel="1" x14ac:dyDescent="0.2">
      <c r="A46" s="338"/>
      <c r="B46" s="352" t="s">
        <v>524</v>
      </c>
      <c r="C46" s="353" t="s">
        <v>525</v>
      </c>
    </row>
    <row r="47" spans="1:3" s="354" customFormat="1" ht="12.75" hidden="1" outlineLevel="1" x14ac:dyDescent="0.2">
      <c r="A47" s="338"/>
      <c r="B47" s="352" t="s">
        <v>526</v>
      </c>
      <c r="C47" s="353" t="s">
        <v>527</v>
      </c>
    </row>
    <row r="48" spans="1:3" s="354" customFormat="1" ht="12.75" hidden="1" outlineLevel="1" x14ac:dyDescent="0.2">
      <c r="A48" s="338"/>
      <c r="B48" s="352" t="s">
        <v>528</v>
      </c>
      <c r="C48" s="353" t="s">
        <v>529</v>
      </c>
    </row>
    <row r="49" spans="1:3" s="354" customFormat="1" ht="12.75" hidden="1" outlineLevel="1" x14ac:dyDescent="0.2">
      <c r="A49" s="338"/>
      <c r="B49" s="352" t="s">
        <v>530</v>
      </c>
      <c r="C49" s="353" t="s">
        <v>531</v>
      </c>
    </row>
    <row r="50" spans="1:3" s="354" customFormat="1" ht="12.75" hidden="1" outlineLevel="1" x14ac:dyDescent="0.2">
      <c r="A50" s="338"/>
      <c r="B50" s="352" t="s">
        <v>532</v>
      </c>
      <c r="C50" s="353" t="s">
        <v>533</v>
      </c>
    </row>
    <row r="51" spans="1:3" s="354" customFormat="1" ht="12.75" hidden="1" outlineLevel="1" x14ac:dyDescent="0.2">
      <c r="A51" s="338"/>
      <c r="B51" s="352" t="s">
        <v>534</v>
      </c>
      <c r="C51" s="353" t="s">
        <v>535</v>
      </c>
    </row>
    <row r="52" spans="1:3" s="354" customFormat="1" ht="12.75" hidden="1" outlineLevel="1" x14ac:dyDescent="0.2">
      <c r="A52" s="338"/>
      <c r="B52" s="352" t="s">
        <v>536</v>
      </c>
      <c r="C52" s="353" t="s">
        <v>537</v>
      </c>
    </row>
    <row r="53" spans="1:3" s="354" customFormat="1" ht="12.75" hidden="1" outlineLevel="1" x14ac:dyDescent="0.2">
      <c r="A53" s="338"/>
      <c r="B53" s="352" t="s">
        <v>538</v>
      </c>
      <c r="C53" s="353" t="s">
        <v>539</v>
      </c>
    </row>
    <row r="54" spans="1:3" s="354" customFormat="1" ht="12.75" hidden="1" outlineLevel="1" x14ac:dyDescent="0.2">
      <c r="A54" s="338"/>
      <c r="B54" s="352" t="s">
        <v>540</v>
      </c>
      <c r="C54" s="355" t="s">
        <v>541</v>
      </c>
    </row>
    <row r="55" spans="1:3" s="354" customFormat="1" ht="12.75" hidden="1" outlineLevel="1" x14ac:dyDescent="0.2">
      <c r="A55" s="338"/>
      <c r="B55" s="352" t="s">
        <v>542</v>
      </c>
      <c r="C55" s="353" t="s">
        <v>543</v>
      </c>
    </row>
    <row r="56" spans="1:3" s="354" customFormat="1" ht="12.75" hidden="1" outlineLevel="1" x14ac:dyDescent="0.2">
      <c r="A56" s="338"/>
      <c r="B56" s="352" t="s">
        <v>544</v>
      </c>
      <c r="C56" s="353" t="s">
        <v>545</v>
      </c>
    </row>
    <row r="57" spans="1:3" s="354" customFormat="1" ht="12.75" hidden="1" outlineLevel="1" x14ac:dyDescent="0.2">
      <c r="A57" s="338"/>
      <c r="B57" s="352" t="s">
        <v>546</v>
      </c>
      <c r="C57" s="353" t="s">
        <v>547</v>
      </c>
    </row>
    <row r="58" spans="1:3" s="354" customFormat="1" ht="12.75" hidden="1" outlineLevel="1" x14ac:dyDescent="0.2">
      <c r="A58" s="338"/>
      <c r="B58" s="352" t="s">
        <v>548</v>
      </c>
      <c r="C58" s="353" t="s">
        <v>549</v>
      </c>
    </row>
    <row r="59" spans="1:3" s="354" customFormat="1" ht="12.75" hidden="1" outlineLevel="1" x14ac:dyDescent="0.2">
      <c r="A59" s="338"/>
      <c r="B59" s="352" t="s">
        <v>550</v>
      </c>
      <c r="C59" s="353" t="s">
        <v>551</v>
      </c>
    </row>
    <row r="60" spans="1:3" s="354" customFormat="1" ht="12.75" hidden="1" outlineLevel="1" x14ac:dyDescent="0.2">
      <c r="A60" s="338"/>
      <c r="B60" s="356" t="s">
        <v>552</v>
      </c>
      <c r="C60" s="357" t="s">
        <v>553</v>
      </c>
    </row>
    <row r="61" spans="1:3" s="354" customFormat="1" ht="12.75" hidden="1" outlineLevel="1" x14ac:dyDescent="0.2">
      <c r="A61" s="338"/>
      <c r="B61" s="356" t="s">
        <v>554</v>
      </c>
      <c r="C61" s="357" t="s">
        <v>555</v>
      </c>
    </row>
    <row r="62" spans="1:3" s="354" customFormat="1" ht="12.75" hidden="1" outlineLevel="1" x14ac:dyDescent="0.2">
      <c r="A62" s="338"/>
      <c r="B62" s="356" t="s">
        <v>556</v>
      </c>
      <c r="C62" s="357" t="s">
        <v>557</v>
      </c>
    </row>
    <row r="63" spans="1:3" s="354" customFormat="1" ht="12.75" hidden="1" outlineLevel="1" x14ac:dyDescent="0.2">
      <c r="A63" s="338"/>
      <c r="B63" s="352" t="s">
        <v>558</v>
      </c>
      <c r="C63" s="353" t="s">
        <v>559</v>
      </c>
    </row>
    <row r="64" spans="1:3" s="354" customFormat="1" ht="12.75" hidden="1" outlineLevel="1" x14ac:dyDescent="0.2">
      <c r="A64" s="338"/>
      <c r="B64" s="352" t="s">
        <v>560</v>
      </c>
      <c r="C64" s="353" t="s">
        <v>561</v>
      </c>
    </row>
    <row r="65" spans="1:3" s="354" customFormat="1" ht="12.75" hidden="1" outlineLevel="1" x14ac:dyDescent="0.2">
      <c r="A65" s="338"/>
      <c r="B65" s="352" t="s">
        <v>562</v>
      </c>
      <c r="C65" s="353" t="s">
        <v>563</v>
      </c>
    </row>
    <row r="66" spans="1:3" s="354" customFormat="1" ht="12.75" hidden="1" outlineLevel="1" x14ac:dyDescent="0.2">
      <c r="A66" s="338"/>
      <c r="B66" s="352" t="s">
        <v>564</v>
      </c>
      <c r="C66" s="353" t="s">
        <v>565</v>
      </c>
    </row>
    <row r="67" spans="1:3" s="354" customFormat="1" ht="12.75" hidden="1" outlineLevel="1" x14ac:dyDescent="0.2">
      <c r="A67" s="338"/>
      <c r="B67" s="352" t="s">
        <v>566</v>
      </c>
      <c r="C67" s="353" t="s">
        <v>567</v>
      </c>
    </row>
    <row r="68" spans="1:3" s="354" customFormat="1" ht="12.75" hidden="1" outlineLevel="1" x14ac:dyDescent="0.2">
      <c r="A68" s="338"/>
      <c r="B68" s="352" t="s">
        <v>568</v>
      </c>
      <c r="C68" s="353" t="s">
        <v>569</v>
      </c>
    </row>
    <row r="69" spans="1:3" s="354" customFormat="1" ht="12.75" hidden="1" outlineLevel="1" x14ac:dyDescent="0.2">
      <c r="A69" s="338"/>
      <c r="B69" s="352" t="s">
        <v>570</v>
      </c>
      <c r="C69" s="353" t="s">
        <v>571</v>
      </c>
    </row>
    <row r="70" spans="1:3" s="354" customFormat="1" ht="12.75" hidden="1" outlineLevel="1" x14ac:dyDescent="0.2">
      <c r="A70" s="338"/>
      <c r="B70" s="352" t="s">
        <v>572</v>
      </c>
      <c r="C70" s="353" t="s">
        <v>573</v>
      </c>
    </row>
    <row r="71" spans="1:3" s="354" customFormat="1" ht="12.75" hidden="1" outlineLevel="1" x14ac:dyDescent="0.2">
      <c r="A71" s="338"/>
      <c r="B71" s="352" t="s">
        <v>574</v>
      </c>
      <c r="C71" s="353" t="s">
        <v>575</v>
      </c>
    </row>
    <row r="72" spans="1:3" s="354" customFormat="1" ht="12.75" hidden="1" outlineLevel="1" x14ac:dyDescent="0.2">
      <c r="A72" s="338"/>
      <c r="B72" s="352" t="s">
        <v>576</v>
      </c>
      <c r="C72" s="353" t="s">
        <v>577</v>
      </c>
    </row>
    <row r="73" spans="1:3" s="354" customFormat="1" ht="12.75" hidden="1" outlineLevel="1" x14ac:dyDescent="0.2">
      <c r="A73" s="338"/>
      <c r="B73" s="352" t="s">
        <v>578</v>
      </c>
      <c r="C73" s="353" t="s">
        <v>579</v>
      </c>
    </row>
    <row r="74" spans="1:3" s="354" customFormat="1" ht="12.75" hidden="1" outlineLevel="1" x14ac:dyDescent="0.2">
      <c r="A74" s="338"/>
      <c r="B74" s="352" t="s">
        <v>580</v>
      </c>
      <c r="C74" s="353" t="s">
        <v>581</v>
      </c>
    </row>
    <row r="75" spans="1:3" s="354" customFormat="1" ht="12.75" hidden="1" outlineLevel="1" x14ac:dyDescent="0.2">
      <c r="A75" s="338"/>
      <c r="B75" s="352" t="s">
        <v>582</v>
      </c>
      <c r="C75" s="353" t="s">
        <v>583</v>
      </c>
    </row>
    <row r="76" spans="1:3" s="354" customFormat="1" ht="12.75" hidden="1" outlineLevel="1" x14ac:dyDescent="0.2">
      <c r="A76" s="338"/>
      <c r="B76" s="352" t="s">
        <v>584</v>
      </c>
      <c r="C76" s="353" t="s">
        <v>585</v>
      </c>
    </row>
    <row r="77" spans="1:3" s="354" customFormat="1" ht="12.75" hidden="1" outlineLevel="1" x14ac:dyDescent="0.2">
      <c r="A77" s="338"/>
      <c r="B77" s="352" t="s">
        <v>586</v>
      </c>
      <c r="C77" s="353" t="s">
        <v>587</v>
      </c>
    </row>
    <row r="78" spans="1:3" s="354" customFormat="1" ht="16.5" hidden="1" customHeight="1" outlineLevel="1" x14ac:dyDescent="0.2">
      <c r="A78" s="338"/>
      <c r="B78" s="352" t="s">
        <v>588</v>
      </c>
      <c r="C78" s="353" t="s">
        <v>589</v>
      </c>
    </row>
    <row r="79" spans="1:3" ht="16.5" hidden="1" customHeight="1" outlineLevel="1" thickBot="1" x14ac:dyDescent="0.25">
      <c r="A79" s="338"/>
      <c r="B79" s="358"/>
      <c r="C79" s="359"/>
    </row>
    <row r="80" spans="1:3" ht="16.5" hidden="1" customHeight="1" outlineLevel="1" thickBot="1" x14ac:dyDescent="0.3">
      <c r="A80" s="338"/>
      <c r="B80" s="532" t="s">
        <v>448</v>
      </c>
      <c r="C80" s="533"/>
    </row>
    <row r="81" spans="1:184" ht="15.75" hidden="1" customHeight="1" outlineLevel="1" thickBot="1" x14ac:dyDescent="0.3">
      <c r="A81" s="338"/>
      <c r="B81" s="532" t="s">
        <v>449</v>
      </c>
      <c r="C81" s="533"/>
    </row>
    <row r="82" spans="1:184" ht="24.75" hidden="1" customHeight="1" outlineLevel="1" thickBot="1" x14ac:dyDescent="0.3">
      <c r="A82" s="338"/>
      <c r="B82" s="347" t="str">
        <f>+$B$9</f>
        <v>Código ID Partida</v>
      </c>
      <c r="C82" s="348" t="str">
        <f>+$C$9</f>
        <v>Descripción</v>
      </c>
      <c r="GB82" s="340"/>
    </row>
    <row r="83" spans="1:184" ht="15.75" hidden="1" customHeight="1" outlineLevel="1" thickBot="1" x14ac:dyDescent="0.3">
      <c r="A83" s="338"/>
      <c r="B83" s="349" t="s">
        <v>590</v>
      </c>
      <c r="C83" s="348" t="s">
        <v>591</v>
      </c>
    </row>
    <row r="84" spans="1:184" ht="12.75" hidden="1" outlineLevel="1" x14ac:dyDescent="0.2">
      <c r="A84" s="338"/>
      <c r="B84" s="360" t="s">
        <v>592</v>
      </c>
      <c r="C84" s="361" t="s">
        <v>593</v>
      </c>
    </row>
    <row r="85" spans="1:184" ht="12.75" hidden="1" outlineLevel="1" x14ac:dyDescent="0.2">
      <c r="A85" s="338"/>
      <c r="B85" s="352" t="s">
        <v>594</v>
      </c>
      <c r="C85" s="353" t="s">
        <v>595</v>
      </c>
    </row>
    <row r="86" spans="1:184" ht="12.75" hidden="1" outlineLevel="1" x14ac:dyDescent="0.2">
      <c r="A86" s="338"/>
      <c r="B86" s="352" t="s">
        <v>596</v>
      </c>
      <c r="C86" s="353" t="s">
        <v>597</v>
      </c>
    </row>
    <row r="87" spans="1:184" ht="12.75" hidden="1" outlineLevel="1" x14ac:dyDescent="0.2">
      <c r="A87" s="338"/>
      <c r="B87" s="352" t="s">
        <v>598</v>
      </c>
      <c r="C87" s="353" t="s">
        <v>599</v>
      </c>
    </row>
    <row r="88" spans="1:184" s="354" customFormat="1" ht="12.75" hidden="1" outlineLevel="1" x14ac:dyDescent="0.2">
      <c r="A88" s="338"/>
      <c r="B88" s="352" t="s">
        <v>600</v>
      </c>
      <c r="C88" s="353" t="str">
        <f>+C15</f>
        <v xml:space="preserve">Instrumentos derivados </v>
      </c>
    </row>
    <row r="89" spans="1:184" s="354" customFormat="1" ht="12.75" hidden="1" outlineLevel="1" x14ac:dyDescent="0.2">
      <c r="A89" s="338"/>
      <c r="B89" s="352" t="s">
        <v>601</v>
      </c>
      <c r="C89" s="353" t="s">
        <v>602</v>
      </c>
    </row>
    <row r="90" spans="1:184" s="354" customFormat="1" ht="12.75" hidden="1" outlineLevel="1" x14ac:dyDescent="0.2">
      <c r="A90" s="338"/>
      <c r="B90" s="352" t="s">
        <v>603</v>
      </c>
      <c r="C90" s="353" t="s">
        <v>604</v>
      </c>
    </row>
    <row r="91" spans="1:184" s="354" customFormat="1" ht="12.75" hidden="1" outlineLevel="1" x14ac:dyDescent="0.2">
      <c r="A91" s="338"/>
      <c r="B91" s="352" t="s">
        <v>605</v>
      </c>
      <c r="C91" s="353" t="s">
        <v>606</v>
      </c>
    </row>
    <row r="92" spans="1:184" s="354" customFormat="1" ht="12.75" hidden="1" outlineLevel="1" x14ac:dyDescent="0.2">
      <c r="A92" s="338"/>
      <c r="B92" s="352" t="s">
        <v>607</v>
      </c>
      <c r="C92" s="353" t="s">
        <v>608</v>
      </c>
    </row>
    <row r="93" spans="1:184" s="354" customFormat="1" ht="12.75" hidden="1" outlineLevel="1" x14ac:dyDescent="0.2">
      <c r="A93" s="338"/>
      <c r="B93" s="352" t="s">
        <v>609</v>
      </c>
      <c r="C93" s="353" t="s">
        <v>610</v>
      </c>
    </row>
    <row r="94" spans="1:184" s="354" customFormat="1" ht="12.75" hidden="1" outlineLevel="1" x14ac:dyDescent="0.2">
      <c r="A94" s="338"/>
      <c r="B94" s="352" t="s">
        <v>611</v>
      </c>
      <c r="C94" s="353" t="s">
        <v>612</v>
      </c>
    </row>
    <row r="95" spans="1:184" s="354" customFormat="1" ht="12.75" hidden="1" outlineLevel="1" x14ac:dyDescent="0.2">
      <c r="A95" s="338"/>
      <c r="B95" s="352" t="s">
        <v>613</v>
      </c>
      <c r="C95" s="353" t="s">
        <v>614</v>
      </c>
    </row>
    <row r="96" spans="1:184" s="354" customFormat="1" ht="12.75" hidden="1" outlineLevel="1" x14ac:dyDescent="0.2">
      <c r="A96" s="338"/>
      <c r="B96" s="352" t="s">
        <v>615</v>
      </c>
      <c r="C96" s="353" t="s">
        <v>616</v>
      </c>
    </row>
    <row r="97" spans="1:3" s="354" customFormat="1" ht="12" hidden="1" customHeight="1" outlineLevel="1" x14ac:dyDescent="0.2">
      <c r="A97" s="338"/>
      <c r="B97" s="352" t="s">
        <v>617</v>
      </c>
      <c r="C97" s="353" t="s">
        <v>618</v>
      </c>
    </row>
    <row r="98" spans="1:3" s="354" customFormat="1" ht="12.75" hidden="1" outlineLevel="1" x14ac:dyDescent="0.2">
      <c r="A98" s="338"/>
      <c r="B98" s="352" t="s">
        <v>619</v>
      </c>
      <c r="C98" s="353" t="s">
        <v>620</v>
      </c>
    </row>
    <row r="99" spans="1:3" s="354" customFormat="1" ht="12.75" hidden="1" outlineLevel="1" x14ac:dyDescent="0.2">
      <c r="A99" s="338"/>
      <c r="B99" s="352" t="s">
        <v>621</v>
      </c>
      <c r="C99" s="354" t="s">
        <v>622</v>
      </c>
    </row>
    <row r="100" spans="1:3" s="354" customFormat="1" ht="12.75" hidden="1" outlineLevel="1" x14ac:dyDescent="0.2">
      <c r="A100" s="338"/>
      <c r="B100" s="352" t="s">
        <v>623</v>
      </c>
      <c r="C100" s="353" t="s">
        <v>624</v>
      </c>
    </row>
    <row r="101" spans="1:3" s="354" customFormat="1" ht="12.75" hidden="1" outlineLevel="1" x14ac:dyDescent="0.2">
      <c r="A101" s="338"/>
      <c r="B101" s="352" t="s">
        <v>625</v>
      </c>
      <c r="C101" s="353" t="s">
        <v>626</v>
      </c>
    </row>
    <row r="102" spans="1:3" s="354" customFormat="1" ht="12.75" hidden="1" outlineLevel="1" x14ac:dyDescent="0.2">
      <c r="A102" s="338"/>
      <c r="B102" s="352" t="s">
        <v>627</v>
      </c>
      <c r="C102" s="353" t="s">
        <v>628</v>
      </c>
    </row>
    <row r="103" spans="1:3" s="354" customFormat="1" ht="12.75" hidden="1" outlineLevel="1" x14ac:dyDescent="0.2">
      <c r="A103" s="338"/>
      <c r="B103" s="352" t="s">
        <v>629</v>
      </c>
      <c r="C103" s="353" t="s">
        <v>630</v>
      </c>
    </row>
    <row r="104" spans="1:3" s="354" customFormat="1" ht="12.75" hidden="1" outlineLevel="1" x14ac:dyDescent="0.2">
      <c r="A104" s="338"/>
      <c r="B104" s="352" t="s">
        <v>631</v>
      </c>
      <c r="C104" s="353" t="s">
        <v>632</v>
      </c>
    </row>
    <row r="105" spans="1:3" s="354" customFormat="1" ht="12.75" hidden="1" outlineLevel="1" x14ac:dyDescent="0.2">
      <c r="A105" s="338"/>
      <c r="B105" s="352" t="s">
        <v>633</v>
      </c>
      <c r="C105" s="353" t="s">
        <v>634</v>
      </c>
    </row>
    <row r="106" spans="1:3" s="354" customFormat="1" ht="12.75" hidden="1" outlineLevel="1" x14ac:dyDescent="0.2">
      <c r="A106" s="338"/>
      <c r="B106" s="352" t="s">
        <v>635</v>
      </c>
      <c r="C106" s="353" t="s">
        <v>636</v>
      </c>
    </row>
    <row r="107" spans="1:3" s="354" customFormat="1" ht="12.75" hidden="1" outlineLevel="1" x14ac:dyDescent="0.2">
      <c r="A107" s="338"/>
      <c r="B107" s="352" t="s">
        <v>637</v>
      </c>
      <c r="C107" s="355" t="s">
        <v>638</v>
      </c>
    </row>
    <row r="108" spans="1:3" ht="12.75" hidden="1" outlineLevel="1" x14ac:dyDescent="0.2">
      <c r="A108" s="338"/>
      <c r="B108" s="352" t="s">
        <v>639</v>
      </c>
      <c r="C108" s="353" t="s">
        <v>595</v>
      </c>
    </row>
    <row r="109" spans="1:3" ht="12.75" hidden="1" outlineLevel="1" x14ac:dyDescent="0.2">
      <c r="A109" s="338"/>
      <c r="B109" s="352" t="s">
        <v>640</v>
      </c>
      <c r="C109" s="353" t="s">
        <v>597</v>
      </c>
    </row>
    <row r="110" spans="1:3" ht="12.75" hidden="1" outlineLevel="1" x14ac:dyDescent="0.2">
      <c r="A110" s="338"/>
      <c r="B110" s="352" t="s">
        <v>641</v>
      </c>
      <c r="C110" s="353" t="s">
        <v>642</v>
      </c>
    </row>
    <row r="111" spans="1:3" ht="12.75" hidden="1" outlineLevel="1" x14ac:dyDescent="0.2">
      <c r="A111" s="338"/>
      <c r="B111" s="352" t="s">
        <v>643</v>
      </c>
      <c r="C111" s="353" t="s">
        <v>644</v>
      </c>
    </row>
    <row r="112" spans="1:3" ht="12.75" hidden="1" outlineLevel="1" x14ac:dyDescent="0.2">
      <c r="A112" s="338"/>
      <c r="B112" s="352" t="s">
        <v>645</v>
      </c>
      <c r="C112" s="353" t="s">
        <v>646</v>
      </c>
    </row>
    <row r="113" spans="1:3" ht="12.75" hidden="1" outlineLevel="1" x14ac:dyDescent="0.2">
      <c r="A113" s="338"/>
      <c r="B113" s="352" t="s">
        <v>647</v>
      </c>
      <c r="C113" s="353" t="s">
        <v>579</v>
      </c>
    </row>
    <row r="114" spans="1:3" ht="12.75" hidden="1" outlineLevel="1" x14ac:dyDescent="0.2">
      <c r="A114" s="338"/>
      <c r="B114" s="352" t="s">
        <v>648</v>
      </c>
      <c r="C114" s="353" t="s">
        <v>649</v>
      </c>
    </row>
    <row r="115" spans="1:3" ht="12.75" hidden="1" outlineLevel="1" x14ac:dyDescent="0.2">
      <c r="A115" s="338"/>
      <c r="B115" s="352" t="s">
        <v>650</v>
      </c>
      <c r="C115" s="353" t="s">
        <v>651</v>
      </c>
    </row>
    <row r="116" spans="1:3" ht="12.75" hidden="1" outlineLevel="1" x14ac:dyDescent="0.2">
      <c r="A116" s="338"/>
      <c r="B116" s="360" t="s">
        <v>652</v>
      </c>
      <c r="C116" s="361" t="s">
        <v>653</v>
      </c>
    </row>
    <row r="117" spans="1:3" ht="12.75" hidden="1" outlineLevel="1" x14ac:dyDescent="0.2">
      <c r="A117" s="338"/>
      <c r="B117" s="352" t="s">
        <v>654</v>
      </c>
      <c r="C117" s="353" t="s">
        <v>655</v>
      </c>
    </row>
    <row r="118" spans="1:3" ht="12.75" hidden="1" outlineLevel="1" x14ac:dyDescent="0.2">
      <c r="A118" s="338"/>
      <c r="B118" s="352" t="s">
        <v>656</v>
      </c>
      <c r="C118" s="353" t="s">
        <v>657</v>
      </c>
    </row>
    <row r="119" spans="1:3" ht="12.75" hidden="1" outlineLevel="1" x14ac:dyDescent="0.2">
      <c r="A119" s="338"/>
      <c r="B119" s="352" t="s">
        <v>658</v>
      </c>
      <c r="C119" s="353" t="s">
        <v>659</v>
      </c>
    </row>
    <row r="120" spans="1:3" ht="12.75" hidden="1" outlineLevel="1" x14ac:dyDescent="0.2">
      <c r="A120" s="338"/>
      <c r="B120" s="352" t="s">
        <v>660</v>
      </c>
      <c r="C120" s="353" t="s">
        <v>661</v>
      </c>
    </row>
    <row r="121" spans="1:3" ht="12.75" hidden="1" outlineLevel="1" x14ac:dyDescent="0.2">
      <c r="A121" s="338"/>
      <c r="B121" s="352" t="s">
        <v>662</v>
      </c>
      <c r="C121" s="353" t="s">
        <v>663</v>
      </c>
    </row>
    <row r="122" spans="1:3" ht="12.75" hidden="1" outlineLevel="1" x14ac:dyDescent="0.2">
      <c r="A122" s="338"/>
      <c r="B122" s="352" t="s">
        <v>664</v>
      </c>
      <c r="C122" s="353" t="s">
        <v>665</v>
      </c>
    </row>
    <row r="123" spans="1:3" ht="12.75" hidden="1" outlineLevel="1" x14ac:dyDescent="0.2">
      <c r="A123" s="338"/>
      <c r="B123" s="352" t="s">
        <v>666</v>
      </c>
      <c r="C123" s="353" t="s">
        <v>667</v>
      </c>
    </row>
    <row r="124" spans="1:3" ht="12.75" hidden="1" outlineLevel="1" x14ac:dyDescent="0.2">
      <c r="A124" s="338"/>
      <c r="B124" s="352" t="s">
        <v>668</v>
      </c>
      <c r="C124" s="353" t="s">
        <v>669</v>
      </c>
    </row>
    <row r="125" spans="1:3" s="354" customFormat="1" ht="12.75" hidden="1" outlineLevel="1" x14ac:dyDescent="0.2">
      <c r="A125" s="338"/>
      <c r="B125" s="352" t="s">
        <v>670</v>
      </c>
      <c r="C125" s="353" t="s">
        <v>671</v>
      </c>
    </row>
    <row r="126" spans="1:3" ht="12.75" hidden="1" outlineLevel="1" x14ac:dyDescent="0.2">
      <c r="A126" s="338"/>
      <c r="B126" s="352" t="s">
        <v>672</v>
      </c>
      <c r="C126" s="353" t="s">
        <v>673</v>
      </c>
    </row>
    <row r="127" spans="1:3" ht="12.75" hidden="1" outlineLevel="1" x14ac:dyDescent="0.2">
      <c r="A127" s="338"/>
      <c r="B127" s="352" t="s">
        <v>674</v>
      </c>
      <c r="C127" s="353" t="s">
        <v>675</v>
      </c>
    </row>
    <row r="128" spans="1:3" ht="12.75" hidden="1" outlineLevel="1" x14ac:dyDescent="0.2">
      <c r="A128" s="338"/>
      <c r="B128" s="352" t="s">
        <v>676</v>
      </c>
      <c r="C128" s="353" t="s">
        <v>677</v>
      </c>
    </row>
    <row r="129" spans="1:184" ht="12.75" hidden="1" outlineLevel="1" x14ac:dyDescent="0.2">
      <c r="A129" s="338"/>
      <c r="B129" s="352" t="s">
        <v>678</v>
      </c>
      <c r="C129" s="353" t="s">
        <v>679</v>
      </c>
    </row>
    <row r="130" spans="1:184" ht="12.75" hidden="1" outlineLevel="1" x14ac:dyDescent="0.2">
      <c r="A130" s="338"/>
      <c r="B130" s="352" t="s">
        <v>680</v>
      </c>
      <c r="C130" s="353" t="s">
        <v>681</v>
      </c>
    </row>
    <row r="131" spans="1:184" ht="12.75" hidden="1" outlineLevel="1" x14ac:dyDescent="0.2">
      <c r="A131" s="338"/>
      <c r="B131" s="338"/>
      <c r="C131" s="338"/>
    </row>
    <row r="132" spans="1:184" ht="13.5" hidden="1" outlineLevel="1" thickBot="1" x14ac:dyDescent="0.25">
      <c r="A132" s="338"/>
      <c r="B132" s="338"/>
      <c r="C132" s="338"/>
    </row>
    <row r="133" spans="1:184" ht="15.75" hidden="1" outlineLevel="1" thickBot="1" x14ac:dyDescent="0.3">
      <c r="A133" s="338"/>
      <c r="B133" s="532" t="s">
        <v>682</v>
      </c>
      <c r="C133" s="533"/>
    </row>
    <row r="134" spans="1:184" ht="15.75" hidden="1" outlineLevel="1" thickBot="1" x14ac:dyDescent="0.3">
      <c r="A134" s="338"/>
      <c r="B134" s="532" t="s">
        <v>449</v>
      </c>
      <c r="C134" s="533"/>
    </row>
    <row r="135" spans="1:184" ht="19.5" hidden="1" customHeight="1" outlineLevel="1" thickBot="1" x14ac:dyDescent="0.3">
      <c r="A135" s="338"/>
      <c r="B135" s="532" t="s">
        <v>683</v>
      </c>
      <c r="C135" s="533"/>
    </row>
    <row r="136" spans="1:184" ht="24.75" hidden="1" customHeight="1" outlineLevel="1" thickBot="1" x14ac:dyDescent="0.3">
      <c r="A136" s="338"/>
      <c r="B136" s="347" t="str">
        <f>+$B$9</f>
        <v>Código ID Partida</v>
      </c>
      <c r="C136" s="348" t="str">
        <f>+$C$9</f>
        <v>Descripción</v>
      </c>
      <c r="GB136" s="340"/>
    </row>
    <row r="137" spans="1:184" ht="12.75" hidden="1" outlineLevel="1" x14ac:dyDescent="0.2">
      <c r="A137" s="338"/>
      <c r="B137" s="352" t="s">
        <v>684</v>
      </c>
      <c r="C137" s="355" t="s">
        <v>685</v>
      </c>
    </row>
    <row r="138" spans="1:184" ht="12.75" hidden="1" outlineLevel="1" x14ac:dyDescent="0.2">
      <c r="A138" s="338"/>
      <c r="B138" s="352" t="s">
        <v>686</v>
      </c>
      <c r="C138" s="353" t="s">
        <v>687</v>
      </c>
    </row>
    <row r="139" spans="1:184" ht="12.75" hidden="1" outlineLevel="1" x14ac:dyDescent="0.2">
      <c r="A139" s="338"/>
      <c r="B139" s="352" t="s">
        <v>688</v>
      </c>
      <c r="C139" s="353" t="s">
        <v>689</v>
      </c>
    </row>
    <row r="140" spans="1:184" ht="12.75" hidden="1" outlineLevel="1" x14ac:dyDescent="0.2">
      <c r="A140" s="338"/>
      <c r="B140" s="352" t="s">
        <v>690</v>
      </c>
      <c r="C140" s="353" t="s">
        <v>691</v>
      </c>
    </row>
    <row r="141" spans="1:184" ht="12.75" hidden="1" outlineLevel="1" x14ac:dyDescent="0.2">
      <c r="A141" s="338"/>
      <c r="B141" s="352" t="s">
        <v>692</v>
      </c>
      <c r="C141" s="353" t="s">
        <v>693</v>
      </c>
    </row>
    <row r="142" spans="1:184" ht="12.75" hidden="1" outlineLevel="1" x14ac:dyDescent="0.2">
      <c r="A142" s="338"/>
      <c r="B142" s="352" t="s">
        <v>694</v>
      </c>
      <c r="C142" s="353" t="s">
        <v>695</v>
      </c>
    </row>
    <row r="143" spans="1:184" ht="12.75" hidden="1" outlineLevel="1" x14ac:dyDescent="0.2">
      <c r="A143" s="338"/>
      <c r="B143" s="352" t="s">
        <v>696</v>
      </c>
      <c r="C143" s="353" t="s">
        <v>697</v>
      </c>
    </row>
    <row r="144" spans="1:184" ht="12.75" hidden="1" outlineLevel="1" x14ac:dyDescent="0.2">
      <c r="A144" s="338"/>
      <c r="B144" s="352" t="s">
        <v>698</v>
      </c>
      <c r="C144" s="353" t="s">
        <v>699</v>
      </c>
    </row>
    <row r="145" spans="1:3" ht="12.75" hidden="1" outlineLevel="1" x14ac:dyDescent="0.2">
      <c r="A145" s="338"/>
      <c r="B145" s="352" t="s">
        <v>700</v>
      </c>
      <c r="C145" s="353" t="s">
        <v>701</v>
      </c>
    </row>
    <row r="146" spans="1:3" ht="12.75" hidden="1" outlineLevel="1" x14ac:dyDescent="0.2">
      <c r="A146" s="338"/>
      <c r="B146" s="352" t="s">
        <v>702</v>
      </c>
      <c r="C146" s="353" t="s">
        <v>703</v>
      </c>
    </row>
    <row r="147" spans="1:3" ht="12.75" hidden="1" outlineLevel="1" x14ac:dyDescent="0.2">
      <c r="A147" s="338"/>
      <c r="B147" s="352" t="s">
        <v>704</v>
      </c>
      <c r="C147" s="353" t="s">
        <v>705</v>
      </c>
    </row>
    <row r="148" spans="1:3" ht="12.75" hidden="1" outlineLevel="1" x14ac:dyDescent="0.2">
      <c r="A148" s="338"/>
      <c r="B148" s="352" t="s">
        <v>706</v>
      </c>
      <c r="C148" s="353" t="s">
        <v>707</v>
      </c>
    </row>
    <row r="149" spans="1:3" ht="12.75" hidden="1" outlineLevel="1" x14ac:dyDescent="0.2">
      <c r="A149" s="338"/>
      <c r="B149" s="352" t="s">
        <v>708</v>
      </c>
      <c r="C149" s="353" t="s">
        <v>709</v>
      </c>
    </row>
    <row r="150" spans="1:3" s="354" customFormat="1" ht="12.75" hidden="1" outlineLevel="1" x14ac:dyDescent="0.2">
      <c r="A150" s="338"/>
      <c r="B150" s="352" t="s">
        <v>710</v>
      </c>
      <c r="C150" s="353" t="s">
        <v>711</v>
      </c>
    </row>
    <row r="151" spans="1:3" s="354" customFormat="1" ht="12.75" hidden="1" outlineLevel="1" x14ac:dyDescent="0.2">
      <c r="A151" s="338"/>
      <c r="B151" s="352" t="s">
        <v>712</v>
      </c>
      <c r="C151" s="353" t="s">
        <v>713</v>
      </c>
    </row>
    <row r="152" spans="1:3" s="354" customFormat="1" ht="12.75" hidden="1" outlineLevel="1" x14ac:dyDescent="0.2">
      <c r="A152" s="338"/>
      <c r="B152" s="352" t="s">
        <v>714</v>
      </c>
      <c r="C152" s="353" t="s">
        <v>715</v>
      </c>
    </row>
    <row r="153" spans="1:3" s="354" customFormat="1" ht="12.75" hidden="1" outlineLevel="1" x14ac:dyDescent="0.2">
      <c r="A153" s="338"/>
      <c r="B153" s="352" t="s">
        <v>716</v>
      </c>
      <c r="C153" s="353" t="s">
        <v>717</v>
      </c>
    </row>
    <row r="154" spans="1:3" s="354" customFormat="1" ht="12.75" hidden="1" outlineLevel="1" x14ac:dyDescent="0.2">
      <c r="A154" s="338"/>
      <c r="B154" s="352" t="s">
        <v>718</v>
      </c>
      <c r="C154" s="353" t="s">
        <v>719</v>
      </c>
    </row>
    <row r="155" spans="1:3" s="354" customFormat="1" ht="12.75" hidden="1" outlineLevel="1" x14ac:dyDescent="0.2">
      <c r="A155" s="338"/>
      <c r="B155" s="352" t="s">
        <v>720</v>
      </c>
      <c r="C155" s="355" t="s">
        <v>721</v>
      </c>
    </row>
    <row r="156" spans="1:3" s="354" customFormat="1" ht="12.75" hidden="1" outlineLevel="1" x14ac:dyDescent="0.2">
      <c r="A156" s="338"/>
      <c r="B156" s="352" t="s">
        <v>722</v>
      </c>
      <c r="C156" s="353" t="s">
        <v>723</v>
      </c>
    </row>
    <row r="157" spans="1:3" s="354" customFormat="1" ht="12.75" hidden="1" outlineLevel="1" x14ac:dyDescent="0.2">
      <c r="A157" s="338"/>
      <c r="B157" s="352" t="s">
        <v>724</v>
      </c>
      <c r="C157" s="353" t="s">
        <v>725</v>
      </c>
    </row>
    <row r="158" spans="1:3" s="354" customFormat="1" ht="12.75" hidden="1" outlineLevel="1" x14ac:dyDescent="0.2">
      <c r="A158" s="338"/>
      <c r="B158" s="352" t="s">
        <v>726</v>
      </c>
      <c r="C158" s="353" t="s">
        <v>727</v>
      </c>
    </row>
    <row r="159" spans="1:3" s="354" customFormat="1" ht="12.75" hidden="1" outlineLevel="1" x14ac:dyDescent="0.2">
      <c r="A159" s="338"/>
      <c r="B159" s="352" t="s">
        <v>728</v>
      </c>
      <c r="C159" s="353" t="s">
        <v>729</v>
      </c>
    </row>
    <row r="160" spans="1:3" s="354" customFormat="1" ht="12.75" hidden="1" outlineLevel="1" x14ac:dyDescent="0.2">
      <c r="A160" s="338"/>
      <c r="B160" s="352" t="s">
        <v>730</v>
      </c>
      <c r="C160" s="353" t="s">
        <v>731</v>
      </c>
    </row>
    <row r="161" spans="1:3" s="354" customFormat="1" ht="12.75" hidden="1" outlineLevel="1" x14ac:dyDescent="0.2">
      <c r="A161" s="338"/>
      <c r="B161" s="352" t="s">
        <v>732</v>
      </c>
      <c r="C161" s="353" t="s">
        <v>733</v>
      </c>
    </row>
    <row r="162" spans="1:3" s="354" customFormat="1" ht="12.75" hidden="1" outlineLevel="1" x14ac:dyDescent="0.2">
      <c r="A162" s="338"/>
      <c r="B162" s="352" t="s">
        <v>734</v>
      </c>
      <c r="C162" s="353" t="s">
        <v>735</v>
      </c>
    </row>
    <row r="163" spans="1:3" s="354" customFormat="1" ht="12.75" hidden="1" outlineLevel="1" x14ac:dyDescent="0.2">
      <c r="A163" s="338"/>
      <c r="B163" s="352" t="s">
        <v>736</v>
      </c>
      <c r="C163" s="355" t="s">
        <v>737</v>
      </c>
    </row>
    <row r="164" spans="1:3" s="354" customFormat="1" ht="12.75" hidden="1" outlineLevel="1" x14ac:dyDescent="0.2">
      <c r="A164" s="338"/>
      <c r="B164" s="352" t="s">
        <v>738</v>
      </c>
      <c r="C164" s="353" t="s">
        <v>739</v>
      </c>
    </row>
    <row r="165" spans="1:3" s="354" customFormat="1" ht="12.75" hidden="1" outlineLevel="1" x14ac:dyDescent="0.2">
      <c r="A165" s="338"/>
      <c r="B165" s="352" t="s">
        <v>740</v>
      </c>
      <c r="C165" s="353" t="s">
        <v>741</v>
      </c>
    </row>
    <row r="166" spans="1:3" ht="12.75" hidden="1" outlineLevel="1" x14ac:dyDescent="0.2">
      <c r="A166" s="338"/>
      <c r="B166" s="352" t="s">
        <v>742</v>
      </c>
      <c r="C166" s="353" t="s">
        <v>743</v>
      </c>
    </row>
    <row r="167" spans="1:3" ht="25.5" hidden="1" outlineLevel="1" x14ac:dyDescent="0.2">
      <c r="A167" s="338"/>
      <c r="B167" s="352" t="s">
        <v>744</v>
      </c>
      <c r="C167" s="353" t="s">
        <v>745</v>
      </c>
    </row>
    <row r="168" spans="1:3" ht="12.75" hidden="1" outlineLevel="1" x14ac:dyDescent="0.2">
      <c r="A168" s="338"/>
      <c r="B168" s="352" t="s">
        <v>746</v>
      </c>
      <c r="C168" s="353" t="s">
        <v>747</v>
      </c>
    </row>
    <row r="169" spans="1:3" ht="12.75" hidden="1" outlineLevel="1" x14ac:dyDescent="0.2">
      <c r="A169" s="338"/>
      <c r="B169" s="352" t="s">
        <v>748</v>
      </c>
      <c r="C169" s="353" t="s">
        <v>749</v>
      </c>
    </row>
    <row r="170" spans="1:3" ht="12.75" hidden="1" outlineLevel="1" x14ac:dyDescent="0.2">
      <c r="A170" s="338"/>
      <c r="B170" s="352" t="s">
        <v>750</v>
      </c>
      <c r="C170" s="353" t="s">
        <v>751</v>
      </c>
    </row>
    <row r="171" spans="1:3" ht="12.75" hidden="1" outlineLevel="1" x14ac:dyDescent="0.2">
      <c r="A171" s="338"/>
      <c r="B171" s="352" t="s">
        <v>752</v>
      </c>
      <c r="C171" s="353" t="s">
        <v>753</v>
      </c>
    </row>
    <row r="172" spans="1:3" ht="12.75" hidden="1" outlineLevel="1" x14ac:dyDescent="0.2">
      <c r="A172" s="338"/>
      <c r="B172" s="352" t="s">
        <v>754</v>
      </c>
      <c r="C172" s="355" t="s">
        <v>755</v>
      </c>
    </row>
    <row r="173" spans="1:3" ht="12.75" hidden="1" outlineLevel="1" x14ac:dyDescent="0.2">
      <c r="A173" s="338"/>
      <c r="B173" s="352" t="s">
        <v>756</v>
      </c>
      <c r="C173" s="353" t="s">
        <v>757</v>
      </c>
    </row>
    <row r="174" spans="1:3" ht="12.75" hidden="1" outlineLevel="1" x14ac:dyDescent="0.2">
      <c r="A174" s="338"/>
      <c r="B174" s="352" t="s">
        <v>758</v>
      </c>
      <c r="C174" s="353" t="s">
        <v>759</v>
      </c>
    </row>
    <row r="175" spans="1:3" ht="12.75" hidden="1" outlineLevel="1" x14ac:dyDescent="0.2">
      <c r="A175" s="338"/>
      <c r="B175" s="352" t="s">
        <v>760</v>
      </c>
      <c r="C175" s="353" t="s">
        <v>761</v>
      </c>
    </row>
    <row r="176" spans="1:3" ht="25.5" hidden="1" outlineLevel="1" x14ac:dyDescent="0.2">
      <c r="A176" s="338"/>
      <c r="B176" s="352" t="s">
        <v>762</v>
      </c>
      <c r="C176" s="353" t="s">
        <v>763</v>
      </c>
    </row>
    <row r="177" spans="1:3" s="354" customFormat="1" ht="12.75" hidden="1" outlineLevel="1" x14ac:dyDescent="0.2">
      <c r="A177" s="338"/>
      <c r="B177" s="352" t="s">
        <v>764</v>
      </c>
      <c r="C177" s="353" t="s">
        <v>765</v>
      </c>
    </row>
    <row r="178" spans="1:3" s="354" customFormat="1" ht="12.75" hidden="1" outlineLevel="1" x14ac:dyDescent="0.2">
      <c r="A178" s="338"/>
      <c r="B178" s="352" t="s">
        <v>766</v>
      </c>
      <c r="C178" s="353" t="s">
        <v>767</v>
      </c>
    </row>
    <row r="179" spans="1:3" s="354" customFormat="1" ht="12.75" hidden="1" outlineLevel="1" x14ac:dyDescent="0.2">
      <c r="A179" s="338"/>
      <c r="B179" s="352" t="s">
        <v>768</v>
      </c>
      <c r="C179" s="353" t="s">
        <v>769</v>
      </c>
    </row>
    <row r="180" spans="1:3" s="354" customFormat="1" ht="12.75" hidden="1" outlineLevel="1" x14ac:dyDescent="0.2">
      <c r="A180" s="338"/>
      <c r="B180" s="352" t="s">
        <v>770</v>
      </c>
      <c r="C180" s="353" t="s">
        <v>771</v>
      </c>
    </row>
    <row r="181" spans="1:3" s="354" customFormat="1" ht="12.75" hidden="1" outlineLevel="1" x14ac:dyDescent="0.2">
      <c r="A181" s="338"/>
      <c r="B181" s="352" t="s">
        <v>772</v>
      </c>
      <c r="C181" s="353" t="s">
        <v>773</v>
      </c>
    </row>
    <row r="182" spans="1:3" s="354" customFormat="1" ht="12.75" hidden="1" outlineLevel="1" x14ac:dyDescent="0.2">
      <c r="A182" s="338"/>
      <c r="B182" s="352" t="s">
        <v>774</v>
      </c>
      <c r="C182" s="353" t="s">
        <v>775</v>
      </c>
    </row>
    <row r="183" spans="1:3" s="354" customFormat="1" ht="12.75" hidden="1" outlineLevel="1" x14ac:dyDescent="0.2">
      <c r="A183" s="338"/>
      <c r="B183" s="352" t="s">
        <v>776</v>
      </c>
      <c r="C183" s="353" t="s">
        <v>777</v>
      </c>
    </row>
    <row r="184" spans="1:3" s="354" customFormat="1" ht="12.75" hidden="1" outlineLevel="1" x14ac:dyDescent="0.2">
      <c r="A184" s="338"/>
      <c r="B184" s="352" t="s">
        <v>778</v>
      </c>
      <c r="C184" s="353" t="s">
        <v>779</v>
      </c>
    </row>
    <row r="185" spans="1:3" s="354" customFormat="1" ht="12.75" hidden="1" outlineLevel="1" x14ac:dyDescent="0.2">
      <c r="A185" s="338"/>
      <c r="B185" s="352" t="s">
        <v>780</v>
      </c>
      <c r="C185" s="353" t="s">
        <v>781</v>
      </c>
    </row>
    <row r="186" spans="1:3" s="354" customFormat="1" ht="12.75" hidden="1" outlineLevel="1" x14ac:dyDescent="0.2">
      <c r="A186" s="338"/>
      <c r="B186" s="352" t="s">
        <v>782</v>
      </c>
      <c r="C186" s="355" t="s">
        <v>783</v>
      </c>
    </row>
    <row r="187" spans="1:3" s="354" customFormat="1" ht="12.75" hidden="1" outlineLevel="1" x14ac:dyDescent="0.2">
      <c r="A187" s="338"/>
      <c r="B187" s="352" t="s">
        <v>784</v>
      </c>
      <c r="C187" s="353" t="s">
        <v>785</v>
      </c>
    </row>
    <row r="188" spans="1:3" s="354" customFormat="1" ht="12.75" hidden="1" outlineLevel="1" x14ac:dyDescent="0.2">
      <c r="A188" s="338"/>
      <c r="B188" s="352" t="s">
        <v>786</v>
      </c>
      <c r="C188" s="353" t="s">
        <v>497</v>
      </c>
    </row>
    <row r="189" spans="1:3" ht="12.75" collapsed="1" x14ac:dyDescent="0.2">
      <c r="A189" s="338"/>
      <c r="B189" s="358"/>
      <c r="C189" s="362"/>
    </row>
    <row r="190" spans="1:3" ht="13.5" thickBot="1" x14ac:dyDescent="0.25">
      <c r="A190" s="338"/>
    </row>
    <row r="191" spans="1:3" ht="15.75" thickBot="1" x14ac:dyDescent="0.3">
      <c r="A191" s="338"/>
      <c r="B191" s="532" t="s">
        <v>787</v>
      </c>
      <c r="C191" s="533"/>
    </row>
    <row r="192" spans="1:3" ht="14.25" thickBot="1" x14ac:dyDescent="0.3">
      <c r="A192" s="338" t="s">
        <v>788</v>
      </c>
      <c r="B192" s="532" t="s">
        <v>789</v>
      </c>
      <c r="C192" s="533" t="s">
        <v>790</v>
      </c>
    </row>
    <row r="193" spans="1:184" ht="24.75" customHeight="1" thickBot="1" x14ac:dyDescent="0.3">
      <c r="A193" s="338"/>
      <c r="B193" s="347" t="str">
        <f>+$B$9</f>
        <v>Código ID Partida</v>
      </c>
      <c r="C193" s="348" t="str">
        <f>+$C$9</f>
        <v>Descripción</v>
      </c>
      <c r="GB193" s="340"/>
    </row>
    <row r="194" spans="1:184" ht="12.75" x14ac:dyDescent="0.2">
      <c r="A194" s="338"/>
      <c r="B194" s="363" t="s">
        <v>791</v>
      </c>
      <c r="C194" s="364" t="s">
        <v>792</v>
      </c>
    </row>
    <row r="195" spans="1:184" ht="12.75" hidden="1" outlineLevel="1" x14ac:dyDescent="0.2">
      <c r="A195" s="338"/>
      <c r="B195" s="365" t="s">
        <v>793</v>
      </c>
      <c r="C195" s="366" t="s">
        <v>794</v>
      </c>
    </row>
    <row r="196" spans="1:184" ht="12.75" hidden="1" outlineLevel="1" x14ac:dyDescent="0.2">
      <c r="A196" s="338"/>
      <c r="B196" s="365" t="s">
        <v>795</v>
      </c>
      <c r="C196" s="366" t="s">
        <v>796</v>
      </c>
    </row>
    <row r="197" spans="1:184" ht="12.75" hidden="1" outlineLevel="1" x14ac:dyDescent="0.2">
      <c r="A197" s="338"/>
      <c r="B197" s="365" t="s">
        <v>797</v>
      </c>
      <c r="C197" s="366" t="s">
        <v>798</v>
      </c>
    </row>
    <row r="198" spans="1:184" ht="12.75" hidden="1" outlineLevel="1" x14ac:dyDescent="0.2">
      <c r="A198" s="338"/>
      <c r="B198" s="365" t="s">
        <v>799</v>
      </c>
      <c r="C198" s="366" t="s">
        <v>800</v>
      </c>
    </row>
    <row r="199" spans="1:184" ht="12.75" hidden="1" outlineLevel="1" x14ac:dyDescent="0.2">
      <c r="A199" s="338"/>
      <c r="B199" s="365" t="s">
        <v>801</v>
      </c>
      <c r="C199" s="366" t="s">
        <v>802</v>
      </c>
    </row>
    <row r="200" spans="1:184" ht="12.75" hidden="1" outlineLevel="1" x14ac:dyDescent="0.2">
      <c r="A200" s="338"/>
      <c r="B200" s="365" t="s">
        <v>803</v>
      </c>
      <c r="C200" s="367" t="s">
        <v>804</v>
      </c>
    </row>
    <row r="201" spans="1:184" ht="12.75" hidden="1" outlineLevel="1" x14ac:dyDescent="0.2">
      <c r="A201" s="338"/>
      <c r="B201" s="365" t="s">
        <v>805</v>
      </c>
      <c r="C201" s="367" t="s">
        <v>806</v>
      </c>
    </row>
    <row r="202" spans="1:184" ht="12.75" hidden="1" outlineLevel="1" x14ac:dyDescent="0.2">
      <c r="A202" s="338"/>
      <c r="B202" s="365" t="s">
        <v>807</v>
      </c>
      <c r="C202" s="366" t="s">
        <v>808</v>
      </c>
    </row>
    <row r="203" spans="1:184" ht="12.75" hidden="1" outlineLevel="1" x14ac:dyDescent="0.2">
      <c r="A203" s="338"/>
      <c r="B203" s="365" t="s">
        <v>809</v>
      </c>
      <c r="C203" s="366" t="s">
        <v>810</v>
      </c>
    </row>
    <row r="204" spans="1:184" ht="12.75" hidden="1" outlineLevel="1" x14ac:dyDescent="0.2">
      <c r="A204" s="338"/>
      <c r="B204" s="365" t="s">
        <v>811</v>
      </c>
      <c r="C204" s="366" t="s">
        <v>812</v>
      </c>
    </row>
    <row r="205" spans="1:184" ht="12.75" hidden="1" outlineLevel="1" x14ac:dyDescent="0.2">
      <c r="A205" s="338"/>
      <c r="B205" s="365" t="s">
        <v>813</v>
      </c>
      <c r="C205" s="366" t="s">
        <v>814</v>
      </c>
    </row>
    <row r="206" spans="1:184" ht="12.75" hidden="1" outlineLevel="1" x14ac:dyDescent="0.2">
      <c r="A206" s="338"/>
      <c r="B206" s="365" t="s">
        <v>815</v>
      </c>
      <c r="C206" s="366" t="s">
        <v>816</v>
      </c>
    </row>
    <row r="207" spans="1:184" ht="12.75" hidden="1" outlineLevel="1" x14ac:dyDescent="0.2">
      <c r="A207" s="338"/>
      <c r="B207" s="365" t="s">
        <v>817</v>
      </c>
      <c r="C207" s="368" t="s">
        <v>818</v>
      </c>
    </row>
    <row r="208" spans="1:184" ht="12.75" hidden="1" outlineLevel="1" x14ac:dyDescent="0.2">
      <c r="A208" s="338"/>
      <c r="B208" s="365" t="s">
        <v>819</v>
      </c>
      <c r="C208" s="368" t="s">
        <v>820</v>
      </c>
    </row>
    <row r="209" spans="2:3" ht="12.75" collapsed="1" x14ac:dyDescent="0.2">
      <c r="B209" s="365"/>
      <c r="C209" s="368"/>
    </row>
    <row r="210" spans="2:3" ht="12.75" x14ac:dyDescent="0.2">
      <c r="B210" s="363" t="s">
        <v>821</v>
      </c>
      <c r="C210" s="369" t="s">
        <v>822</v>
      </c>
    </row>
    <row r="211" spans="2:3" ht="12.75" hidden="1" outlineLevel="1" x14ac:dyDescent="0.2">
      <c r="B211" s="365" t="s">
        <v>823</v>
      </c>
      <c r="C211" s="366" t="s">
        <v>824</v>
      </c>
    </row>
    <row r="212" spans="2:3" ht="12.75" hidden="1" outlineLevel="1" x14ac:dyDescent="0.2">
      <c r="B212" s="365" t="s">
        <v>825</v>
      </c>
      <c r="C212" s="366" t="s">
        <v>826</v>
      </c>
    </row>
    <row r="213" spans="2:3" ht="12.75" hidden="1" outlineLevel="1" x14ac:dyDescent="0.2">
      <c r="B213" s="365" t="s">
        <v>827</v>
      </c>
      <c r="C213" s="366" t="s">
        <v>828</v>
      </c>
    </row>
    <row r="214" spans="2:3" ht="12.75" hidden="1" outlineLevel="1" x14ac:dyDescent="0.2">
      <c r="B214" s="365" t="s">
        <v>829</v>
      </c>
      <c r="C214" s="366" t="s">
        <v>830</v>
      </c>
    </row>
    <row r="215" spans="2:3" ht="12.75" hidden="1" outlineLevel="1" x14ac:dyDescent="0.2">
      <c r="B215" s="365" t="s">
        <v>831</v>
      </c>
      <c r="C215" s="366" t="s">
        <v>832</v>
      </c>
    </row>
    <row r="216" spans="2:3" ht="12.75" hidden="1" outlineLevel="1" x14ac:dyDescent="0.2">
      <c r="B216" s="365" t="s">
        <v>833</v>
      </c>
      <c r="C216" s="368" t="s">
        <v>834</v>
      </c>
    </row>
    <row r="217" spans="2:3" ht="12.75" hidden="1" outlineLevel="1" x14ac:dyDescent="0.2">
      <c r="B217" s="365" t="s">
        <v>835</v>
      </c>
      <c r="C217" s="368" t="s">
        <v>836</v>
      </c>
    </row>
    <row r="218" spans="2:3" ht="12.75" hidden="1" outlineLevel="1" x14ac:dyDescent="0.2">
      <c r="B218" s="365" t="s">
        <v>837</v>
      </c>
      <c r="C218" s="368" t="s">
        <v>838</v>
      </c>
    </row>
    <row r="219" spans="2:3" ht="12.75" hidden="1" outlineLevel="1" x14ac:dyDescent="0.2">
      <c r="B219" s="365" t="s">
        <v>839</v>
      </c>
      <c r="C219" s="368" t="s">
        <v>840</v>
      </c>
    </row>
    <row r="220" spans="2:3" ht="12.75" collapsed="1" x14ac:dyDescent="0.2">
      <c r="B220" s="365"/>
      <c r="C220" s="368"/>
    </row>
    <row r="221" spans="2:3" ht="12.75" x14ac:dyDescent="0.2">
      <c r="B221" s="363" t="s">
        <v>841</v>
      </c>
      <c r="C221" s="369" t="s">
        <v>842</v>
      </c>
    </row>
    <row r="222" spans="2:3" ht="12.75" hidden="1" outlineLevel="1" x14ac:dyDescent="0.2">
      <c r="B222" s="365" t="s">
        <v>843</v>
      </c>
      <c r="C222" s="366" t="s">
        <v>844</v>
      </c>
    </row>
    <row r="223" spans="2:3" ht="12.75" hidden="1" outlineLevel="1" x14ac:dyDescent="0.2">
      <c r="B223" s="365" t="s">
        <v>845</v>
      </c>
      <c r="C223" s="366" t="s">
        <v>846</v>
      </c>
    </row>
    <row r="224" spans="2:3" s="354" customFormat="1" ht="12.75" hidden="1" outlineLevel="1" x14ac:dyDescent="0.2">
      <c r="B224" s="365" t="s">
        <v>847</v>
      </c>
      <c r="C224" s="366" t="s">
        <v>848</v>
      </c>
    </row>
    <row r="225" spans="2:3" s="354" customFormat="1" ht="12.75" hidden="1" outlineLevel="1" x14ac:dyDescent="0.2">
      <c r="B225" s="365" t="s">
        <v>849</v>
      </c>
      <c r="C225" s="366" t="s">
        <v>850</v>
      </c>
    </row>
    <row r="226" spans="2:3" s="354" customFormat="1" ht="12.75" hidden="1" outlineLevel="1" x14ac:dyDescent="0.2">
      <c r="B226" s="365" t="s">
        <v>851</v>
      </c>
      <c r="C226" s="366" t="s">
        <v>852</v>
      </c>
    </row>
    <row r="227" spans="2:3" ht="12.75" hidden="1" outlineLevel="1" x14ac:dyDescent="0.2">
      <c r="B227" s="365" t="s">
        <v>853</v>
      </c>
      <c r="C227" s="366" t="s">
        <v>854</v>
      </c>
    </row>
    <row r="228" spans="2:3" ht="12.75" hidden="1" outlineLevel="1" x14ac:dyDescent="0.2">
      <c r="B228" s="365" t="s">
        <v>855</v>
      </c>
      <c r="C228" s="377" t="s">
        <v>856</v>
      </c>
    </row>
    <row r="229" spans="2:3" ht="12.75" hidden="1" outlineLevel="1" x14ac:dyDescent="0.2">
      <c r="B229" s="365" t="s">
        <v>857</v>
      </c>
      <c r="C229" s="368" t="s">
        <v>858</v>
      </c>
    </row>
    <row r="230" spans="2:3" ht="12.75" hidden="1" outlineLevel="1" x14ac:dyDescent="0.2">
      <c r="B230" s="365" t="s">
        <v>859</v>
      </c>
      <c r="C230" s="368" t="s">
        <v>860</v>
      </c>
    </row>
    <row r="231" spans="2:3" ht="12.75" collapsed="1" x14ac:dyDescent="0.2">
      <c r="B231" s="365"/>
      <c r="C231" s="368"/>
    </row>
    <row r="232" spans="2:3" ht="12.75" x14ac:dyDescent="0.2">
      <c r="B232" s="363" t="s">
        <v>861</v>
      </c>
      <c r="C232" s="369" t="s">
        <v>862</v>
      </c>
    </row>
    <row r="233" spans="2:3" ht="12.75" hidden="1" outlineLevel="1" x14ac:dyDescent="0.2">
      <c r="B233" s="365" t="s">
        <v>863</v>
      </c>
      <c r="C233" s="366" t="s">
        <v>864</v>
      </c>
    </row>
    <row r="234" spans="2:3" ht="12.75" hidden="1" outlineLevel="1" x14ac:dyDescent="0.2">
      <c r="B234" s="365" t="s">
        <v>865</v>
      </c>
      <c r="C234" s="366" t="s">
        <v>866</v>
      </c>
    </row>
    <row r="235" spans="2:3" ht="12.75" hidden="1" outlineLevel="1" x14ac:dyDescent="0.2">
      <c r="B235" s="365" t="s">
        <v>867</v>
      </c>
      <c r="C235" s="366" t="s">
        <v>868</v>
      </c>
    </row>
    <row r="236" spans="2:3" ht="12.75" hidden="1" outlineLevel="1" x14ac:dyDescent="0.2">
      <c r="B236" s="365" t="s">
        <v>869</v>
      </c>
      <c r="C236" s="366" t="s">
        <v>870</v>
      </c>
    </row>
    <row r="237" spans="2:3" ht="12.75" hidden="1" outlineLevel="1" x14ac:dyDescent="0.2">
      <c r="B237" s="365" t="s">
        <v>871</v>
      </c>
      <c r="C237" s="366" t="s">
        <v>872</v>
      </c>
    </row>
    <row r="238" spans="2:3" ht="12.75" hidden="1" outlineLevel="1" x14ac:dyDescent="0.2">
      <c r="B238" s="365" t="s">
        <v>873</v>
      </c>
      <c r="C238" s="366" t="s">
        <v>874</v>
      </c>
    </row>
    <row r="239" spans="2:3" ht="12.75" hidden="1" outlineLevel="1" x14ac:dyDescent="0.2">
      <c r="B239" s="365" t="s">
        <v>875</v>
      </c>
      <c r="C239" s="366" t="s">
        <v>876</v>
      </c>
    </row>
    <row r="240" spans="2:3" ht="12.75" hidden="1" outlineLevel="1" x14ac:dyDescent="0.2">
      <c r="B240" s="365" t="s">
        <v>877</v>
      </c>
      <c r="C240" s="366" t="s">
        <v>878</v>
      </c>
    </row>
    <row r="241" spans="1:184" ht="12.75" hidden="1" outlineLevel="1" x14ac:dyDescent="0.2">
      <c r="B241" s="365" t="s">
        <v>879</v>
      </c>
      <c r="C241" s="366" t="s">
        <v>880</v>
      </c>
    </row>
    <row r="242" spans="1:184" ht="12.75" hidden="1" outlineLevel="1" x14ac:dyDescent="0.2">
      <c r="B242" s="365" t="s">
        <v>881</v>
      </c>
      <c r="C242" s="366" t="s">
        <v>882</v>
      </c>
    </row>
    <row r="243" spans="1:184" ht="12.75" hidden="1" outlineLevel="1" x14ac:dyDescent="0.2">
      <c r="B243" s="365" t="s">
        <v>883</v>
      </c>
      <c r="C243" s="366" t="s">
        <v>884</v>
      </c>
    </row>
    <row r="244" spans="1:184" ht="12.75" collapsed="1" x14ac:dyDescent="0.2">
      <c r="B244" s="365"/>
      <c r="C244" s="368"/>
    </row>
    <row r="245" spans="1:184" x14ac:dyDescent="0.2">
      <c r="B245" s="339"/>
      <c r="C245" s="339"/>
    </row>
    <row r="246" spans="1:184" x14ac:dyDescent="0.2">
      <c r="A246" s="339"/>
      <c r="B246" s="339"/>
      <c r="C246" s="339"/>
    </row>
    <row r="247" spans="1:184" ht="12.75" thickBot="1" x14ac:dyDescent="0.25">
      <c r="A247" s="339"/>
      <c r="B247" s="339"/>
      <c r="C247" s="339"/>
    </row>
    <row r="248" spans="1:184" ht="15.75" customHeight="1" thickBot="1" x14ac:dyDescent="0.3">
      <c r="A248" s="339"/>
      <c r="B248" s="532" t="s">
        <v>787</v>
      </c>
      <c r="C248" s="533"/>
    </row>
    <row r="249" spans="1:184" ht="14.25" customHeight="1" thickBot="1" x14ac:dyDescent="0.3">
      <c r="A249" s="338" t="s">
        <v>788</v>
      </c>
      <c r="B249" s="532" t="s">
        <v>789</v>
      </c>
      <c r="C249" s="533" t="s">
        <v>790</v>
      </c>
    </row>
    <row r="250" spans="1:184" ht="24.75" customHeight="1" thickBot="1" x14ac:dyDescent="0.3">
      <c r="A250" s="338"/>
      <c r="B250" s="347" t="str">
        <f>+$B$9</f>
        <v>Código ID Partida</v>
      </c>
      <c r="C250" s="348" t="str">
        <f>+$C$9</f>
        <v>Descripción</v>
      </c>
      <c r="GB250" s="340"/>
    </row>
    <row r="251" spans="1:184" ht="12.75" x14ac:dyDescent="0.2">
      <c r="B251" s="365"/>
      <c r="C251" s="368"/>
    </row>
    <row r="252" spans="1:184" ht="25.5" x14ac:dyDescent="0.2">
      <c r="B252" s="363" t="s">
        <v>885</v>
      </c>
      <c r="C252" s="369" t="s">
        <v>886</v>
      </c>
    </row>
    <row r="253" spans="1:184" ht="12.75" hidden="1" outlineLevel="1" x14ac:dyDescent="0.2">
      <c r="B253" s="365" t="s">
        <v>887</v>
      </c>
      <c r="C253" s="367" t="s">
        <v>888</v>
      </c>
    </row>
    <row r="254" spans="1:184" ht="12.75" hidden="1" outlineLevel="1" x14ac:dyDescent="0.2">
      <c r="B254" s="365" t="s">
        <v>889</v>
      </c>
      <c r="C254" s="367" t="s">
        <v>890</v>
      </c>
    </row>
    <row r="255" spans="1:184" ht="12.75" hidden="1" outlineLevel="1" x14ac:dyDescent="0.2">
      <c r="B255" s="365" t="s">
        <v>891</v>
      </c>
      <c r="C255" s="367" t="s">
        <v>892</v>
      </c>
    </row>
    <row r="256" spans="1:184" ht="12.75" hidden="1" outlineLevel="1" x14ac:dyDescent="0.2">
      <c r="B256" s="365" t="s">
        <v>893</v>
      </c>
      <c r="C256" s="367" t="s">
        <v>894</v>
      </c>
    </row>
    <row r="257" spans="2:3" ht="12.75" hidden="1" outlineLevel="1" x14ac:dyDescent="0.2">
      <c r="B257" s="365" t="s">
        <v>895</v>
      </c>
      <c r="C257" s="367" t="s">
        <v>896</v>
      </c>
    </row>
    <row r="258" spans="2:3" s="354" customFormat="1" ht="12.75" hidden="1" outlineLevel="1" x14ac:dyDescent="0.2">
      <c r="B258" s="365" t="s">
        <v>897</v>
      </c>
      <c r="C258" s="367" t="s">
        <v>898</v>
      </c>
    </row>
    <row r="259" spans="2:3" s="354" customFormat="1" ht="12.75" hidden="1" outlineLevel="1" x14ac:dyDescent="0.2">
      <c r="B259" s="365" t="s">
        <v>899</v>
      </c>
      <c r="C259" s="367" t="s">
        <v>900</v>
      </c>
    </row>
    <row r="260" spans="2:3" s="354" customFormat="1" ht="12.75" hidden="1" outlineLevel="1" x14ac:dyDescent="0.2">
      <c r="B260" s="365" t="s">
        <v>901</v>
      </c>
      <c r="C260" s="366" t="s">
        <v>902</v>
      </c>
    </row>
    <row r="261" spans="2:3" s="354" customFormat="1" ht="12.75" hidden="1" outlineLevel="1" x14ac:dyDescent="0.2">
      <c r="B261" s="365" t="s">
        <v>903</v>
      </c>
      <c r="C261" s="367" t="s">
        <v>904</v>
      </c>
    </row>
    <row r="262" spans="2:3" s="354" customFormat="1" ht="12.75" hidden="1" outlineLevel="1" x14ac:dyDescent="0.2">
      <c r="B262" s="365" t="s">
        <v>905</v>
      </c>
      <c r="C262" s="367" t="s">
        <v>906</v>
      </c>
    </row>
    <row r="263" spans="2:3" s="354" customFormat="1" ht="12.75" hidden="1" outlineLevel="1" x14ac:dyDescent="0.2">
      <c r="B263" s="365" t="s">
        <v>907</v>
      </c>
      <c r="C263" s="367" t="s">
        <v>908</v>
      </c>
    </row>
    <row r="264" spans="2:3" s="354" customFormat="1" ht="12.75" hidden="1" outlineLevel="1" x14ac:dyDescent="0.2">
      <c r="B264" s="365" t="s">
        <v>909</v>
      </c>
      <c r="C264" s="367" t="s">
        <v>910</v>
      </c>
    </row>
    <row r="265" spans="2:3" s="354" customFormat="1" ht="12.75" hidden="1" outlineLevel="1" x14ac:dyDescent="0.2">
      <c r="B265" s="365" t="s">
        <v>911</v>
      </c>
      <c r="C265" s="367" t="s">
        <v>912</v>
      </c>
    </row>
    <row r="266" spans="2:3" s="354" customFormat="1" ht="25.5" hidden="1" outlineLevel="1" x14ac:dyDescent="0.2">
      <c r="B266" s="365" t="s">
        <v>913</v>
      </c>
      <c r="C266" s="366" t="s">
        <v>914</v>
      </c>
    </row>
    <row r="267" spans="2:3" s="354" customFormat="1" ht="12.75" hidden="1" outlineLevel="1" x14ac:dyDescent="0.2">
      <c r="B267" s="365" t="s">
        <v>915</v>
      </c>
      <c r="C267" s="367" t="s">
        <v>916</v>
      </c>
    </row>
    <row r="268" spans="2:3" s="354" customFormat="1" ht="12.75" hidden="1" outlineLevel="1" x14ac:dyDescent="0.2">
      <c r="B268" s="365" t="s">
        <v>917</v>
      </c>
      <c r="C268" s="367" t="s">
        <v>918</v>
      </c>
    </row>
    <row r="269" spans="2:3" s="354" customFormat="1" ht="12.75" hidden="1" outlineLevel="1" x14ac:dyDescent="0.2">
      <c r="B269" s="365" t="s">
        <v>919</v>
      </c>
      <c r="C269" s="367" t="s">
        <v>920</v>
      </c>
    </row>
    <row r="270" spans="2:3" s="354" customFormat="1" ht="12.75" hidden="1" outlineLevel="1" x14ac:dyDescent="0.2">
      <c r="B270" s="365" t="s">
        <v>921</v>
      </c>
      <c r="C270" s="367" t="s">
        <v>922</v>
      </c>
    </row>
    <row r="271" spans="2:3" s="354" customFormat="1" ht="12.75" hidden="1" customHeight="1" outlineLevel="1" x14ac:dyDescent="0.2">
      <c r="B271" s="365" t="s">
        <v>923</v>
      </c>
      <c r="C271" s="367" t="s">
        <v>924</v>
      </c>
    </row>
    <row r="272" spans="2:3" s="354" customFormat="1" ht="12.75" hidden="1" customHeight="1" outlineLevel="1" x14ac:dyDescent="0.2">
      <c r="B272" s="365" t="s">
        <v>925</v>
      </c>
      <c r="C272" s="367" t="s">
        <v>926</v>
      </c>
    </row>
    <row r="273" spans="2:7" s="354" customFormat="1" ht="12.75" hidden="1" outlineLevel="1" x14ac:dyDescent="0.2">
      <c r="B273" s="365" t="s">
        <v>927</v>
      </c>
      <c r="C273" s="367" t="s">
        <v>928</v>
      </c>
    </row>
    <row r="274" spans="2:7" s="354" customFormat="1" ht="12.75" hidden="1" outlineLevel="1" x14ac:dyDescent="0.2">
      <c r="B274" s="365" t="s">
        <v>1265</v>
      </c>
      <c r="C274" s="367" t="s">
        <v>929</v>
      </c>
    </row>
    <row r="275" spans="2:7" ht="12.75" hidden="1" outlineLevel="1" x14ac:dyDescent="0.2">
      <c r="B275" s="365" t="s">
        <v>930</v>
      </c>
      <c r="C275" s="367" t="s">
        <v>931</v>
      </c>
      <c r="D275" s="354"/>
      <c r="E275" s="354"/>
      <c r="F275" s="354"/>
      <c r="G275" s="354"/>
    </row>
    <row r="276" spans="2:7" ht="12.75" hidden="1" outlineLevel="1" x14ac:dyDescent="0.2">
      <c r="B276" s="365" t="s">
        <v>932</v>
      </c>
      <c r="C276" s="367" t="s">
        <v>933</v>
      </c>
      <c r="D276" s="354"/>
      <c r="E276" s="354"/>
      <c r="F276" s="354"/>
      <c r="G276" s="354"/>
    </row>
    <row r="277" spans="2:7" ht="12.75" hidden="1" outlineLevel="1" x14ac:dyDescent="0.2">
      <c r="B277" s="365" t="s">
        <v>934</v>
      </c>
      <c r="C277" s="368" t="s">
        <v>935</v>
      </c>
    </row>
    <row r="278" spans="2:7" ht="12.75" hidden="1" outlineLevel="1" x14ac:dyDescent="0.2">
      <c r="B278" s="365" t="s">
        <v>936</v>
      </c>
      <c r="C278" s="368" t="s">
        <v>937</v>
      </c>
    </row>
    <row r="279" spans="2:7" ht="12.75" collapsed="1" x14ac:dyDescent="0.2">
      <c r="B279" s="365"/>
      <c r="C279" s="367"/>
    </row>
    <row r="280" spans="2:7" ht="12.75" x14ac:dyDescent="0.2">
      <c r="B280" s="363" t="s">
        <v>938</v>
      </c>
      <c r="C280" s="369" t="s">
        <v>939</v>
      </c>
    </row>
    <row r="281" spans="2:7" ht="12.75" hidden="1" outlineLevel="1" x14ac:dyDescent="0.2">
      <c r="B281" s="365" t="s">
        <v>940</v>
      </c>
      <c r="C281" s="366" t="s">
        <v>941</v>
      </c>
    </row>
    <row r="282" spans="2:7" ht="12.75" hidden="1" outlineLevel="1" x14ac:dyDescent="0.2">
      <c r="B282" s="365" t="s">
        <v>942</v>
      </c>
      <c r="C282" s="366" t="s">
        <v>943</v>
      </c>
    </row>
    <row r="283" spans="2:7" ht="12.75" hidden="1" outlineLevel="1" x14ac:dyDescent="0.2">
      <c r="B283" s="365" t="s">
        <v>944</v>
      </c>
      <c r="C283" s="366" t="s">
        <v>945</v>
      </c>
    </row>
    <row r="284" spans="2:7" ht="12.75" hidden="1" outlineLevel="1" x14ac:dyDescent="0.2">
      <c r="B284" s="365" t="s">
        <v>946</v>
      </c>
      <c r="C284" s="366" t="s">
        <v>947</v>
      </c>
    </row>
    <row r="285" spans="2:7" ht="12.75" hidden="1" outlineLevel="1" x14ac:dyDescent="0.2">
      <c r="B285" s="365" t="s">
        <v>948</v>
      </c>
      <c r="C285" s="366" t="s">
        <v>949</v>
      </c>
    </row>
    <row r="286" spans="2:7" ht="12.75" hidden="1" outlineLevel="1" x14ac:dyDescent="0.2">
      <c r="B286" s="365" t="s">
        <v>950</v>
      </c>
      <c r="C286" s="366" t="s">
        <v>951</v>
      </c>
    </row>
    <row r="287" spans="2:7" ht="12.75" hidden="1" outlineLevel="1" x14ac:dyDescent="0.2">
      <c r="B287" s="365" t="s">
        <v>952</v>
      </c>
      <c r="C287" s="366" t="s">
        <v>953</v>
      </c>
    </row>
    <row r="288" spans="2:7" ht="12.75" hidden="1" outlineLevel="1" x14ac:dyDescent="0.2">
      <c r="B288" s="365" t="s">
        <v>954</v>
      </c>
      <c r="C288" s="366" t="s">
        <v>955</v>
      </c>
    </row>
    <row r="289" spans="2:3" ht="12.75" collapsed="1" x14ac:dyDescent="0.2">
      <c r="B289" s="365"/>
      <c r="C289" s="366"/>
    </row>
    <row r="290" spans="2:3" ht="12.75" x14ac:dyDescent="0.2">
      <c r="B290" s="363" t="s">
        <v>956</v>
      </c>
      <c r="C290" s="369" t="s">
        <v>957</v>
      </c>
    </row>
    <row r="291" spans="2:3" ht="12.75" hidden="1" outlineLevel="1" x14ac:dyDescent="0.2">
      <c r="B291" s="365" t="s">
        <v>958</v>
      </c>
      <c r="C291" s="367" t="s">
        <v>959</v>
      </c>
    </row>
    <row r="292" spans="2:3" ht="12.75" hidden="1" outlineLevel="1" x14ac:dyDescent="0.2">
      <c r="B292" s="365" t="s">
        <v>960</v>
      </c>
      <c r="C292" s="367" t="s">
        <v>961</v>
      </c>
    </row>
    <row r="293" spans="2:3" ht="12.75" hidden="1" outlineLevel="1" x14ac:dyDescent="0.2">
      <c r="B293" s="365" t="s">
        <v>962</v>
      </c>
      <c r="C293" s="367" t="s">
        <v>963</v>
      </c>
    </row>
    <row r="294" spans="2:3" ht="12.75" hidden="1" outlineLevel="1" x14ac:dyDescent="0.2">
      <c r="B294" s="365" t="s">
        <v>964</v>
      </c>
      <c r="C294" s="368" t="s">
        <v>965</v>
      </c>
    </row>
    <row r="295" spans="2:3" ht="12.75" hidden="1" outlineLevel="1" x14ac:dyDescent="0.2">
      <c r="B295" s="365" t="s">
        <v>966</v>
      </c>
      <c r="C295" s="368" t="s">
        <v>967</v>
      </c>
    </row>
    <row r="296" spans="2:3" ht="12.75" hidden="1" outlineLevel="1" x14ac:dyDescent="0.2">
      <c r="B296" s="365" t="s">
        <v>968</v>
      </c>
      <c r="C296" s="367" t="s">
        <v>969</v>
      </c>
    </row>
    <row r="297" spans="2:3" ht="12.75" hidden="1" outlineLevel="1" x14ac:dyDescent="0.2">
      <c r="B297" s="365" t="s">
        <v>970</v>
      </c>
      <c r="C297" s="366" t="s">
        <v>971</v>
      </c>
    </row>
    <row r="298" spans="2:3" ht="12.75" hidden="1" outlineLevel="1" x14ac:dyDescent="0.2">
      <c r="B298" s="365" t="s">
        <v>972</v>
      </c>
      <c r="C298" s="366" t="s">
        <v>973</v>
      </c>
    </row>
    <row r="299" spans="2:3" ht="12.75" collapsed="1" x14ac:dyDescent="0.2">
      <c r="B299" s="365"/>
      <c r="C299" s="366"/>
    </row>
    <row r="300" spans="2:3" ht="12.75" x14ac:dyDescent="0.2">
      <c r="B300" s="363" t="s">
        <v>974</v>
      </c>
      <c r="C300" s="369" t="s">
        <v>975</v>
      </c>
    </row>
    <row r="301" spans="2:3" ht="12.75" hidden="1" outlineLevel="1" x14ac:dyDescent="0.2">
      <c r="B301" s="365" t="s">
        <v>976</v>
      </c>
      <c r="C301" s="367" t="s">
        <v>794</v>
      </c>
    </row>
    <row r="302" spans="2:3" ht="12.75" hidden="1" outlineLevel="1" x14ac:dyDescent="0.2">
      <c r="B302" s="365" t="s">
        <v>977</v>
      </c>
      <c r="C302" s="367" t="s">
        <v>796</v>
      </c>
    </row>
    <row r="303" spans="2:3" ht="12.75" hidden="1" outlineLevel="1" x14ac:dyDescent="0.2">
      <c r="B303" s="365" t="s">
        <v>978</v>
      </c>
      <c r="C303" s="367" t="s">
        <v>979</v>
      </c>
    </row>
    <row r="304" spans="2:3" ht="12.75" hidden="1" outlineLevel="1" x14ac:dyDescent="0.2">
      <c r="B304" s="365" t="s">
        <v>980</v>
      </c>
      <c r="C304" s="368" t="s">
        <v>981</v>
      </c>
    </row>
    <row r="305" spans="1:184" ht="12.75" hidden="1" outlineLevel="1" x14ac:dyDescent="0.2">
      <c r="B305" s="365" t="s">
        <v>982</v>
      </c>
      <c r="C305" s="368" t="s">
        <v>983</v>
      </c>
    </row>
    <row r="306" spans="1:184" ht="12.75" hidden="1" outlineLevel="1" x14ac:dyDescent="0.2">
      <c r="B306" s="365" t="s">
        <v>984</v>
      </c>
      <c r="C306" s="367" t="s">
        <v>985</v>
      </c>
    </row>
    <row r="307" spans="1:184" ht="12.75" hidden="1" outlineLevel="1" x14ac:dyDescent="0.2">
      <c r="B307" s="365" t="s">
        <v>986</v>
      </c>
      <c r="C307" s="366" t="s">
        <v>987</v>
      </c>
    </row>
    <row r="308" spans="1:184" ht="12.75" hidden="1" outlineLevel="1" x14ac:dyDescent="0.2">
      <c r="B308" s="365" t="s">
        <v>988</v>
      </c>
      <c r="C308" s="366" t="s">
        <v>989</v>
      </c>
    </row>
    <row r="309" spans="1:184" ht="12.75" hidden="1" outlineLevel="1" x14ac:dyDescent="0.2">
      <c r="B309" s="365" t="s">
        <v>990</v>
      </c>
      <c r="C309" s="366" t="s">
        <v>991</v>
      </c>
    </row>
    <row r="310" spans="1:184" ht="12.75" hidden="1" outlineLevel="1" x14ac:dyDescent="0.2">
      <c r="B310" s="365" t="s">
        <v>992</v>
      </c>
      <c r="C310" s="366" t="s">
        <v>993</v>
      </c>
    </row>
    <row r="311" spans="1:184" ht="12.75" hidden="1" outlineLevel="1" x14ac:dyDescent="0.2">
      <c r="B311" s="365" t="s">
        <v>994</v>
      </c>
      <c r="C311" s="366" t="s">
        <v>995</v>
      </c>
    </row>
    <row r="312" spans="1:184" ht="12.75" hidden="1" outlineLevel="1" x14ac:dyDescent="0.2">
      <c r="B312" s="365" t="s">
        <v>996</v>
      </c>
      <c r="C312" s="366" t="s">
        <v>997</v>
      </c>
    </row>
    <row r="313" spans="1:184" ht="12.75" hidden="1" outlineLevel="1" x14ac:dyDescent="0.2">
      <c r="B313" s="365" t="s">
        <v>998</v>
      </c>
      <c r="C313" s="366" t="s">
        <v>999</v>
      </c>
    </row>
    <row r="314" spans="1:184" ht="12.75" hidden="1" outlineLevel="1" x14ac:dyDescent="0.2">
      <c r="B314" s="365" t="s">
        <v>1000</v>
      </c>
      <c r="C314" s="367" t="s">
        <v>1001</v>
      </c>
    </row>
    <row r="315" spans="1:184" ht="12.75" hidden="1" outlineLevel="1" x14ac:dyDescent="0.2">
      <c r="B315" s="365" t="s">
        <v>1002</v>
      </c>
      <c r="C315" s="367" t="s">
        <v>1003</v>
      </c>
    </row>
    <row r="316" spans="1:184" ht="13.5" collapsed="1" thickBot="1" x14ac:dyDescent="0.25">
      <c r="B316" s="365"/>
      <c r="C316" s="366"/>
    </row>
    <row r="317" spans="1:184" ht="15.75" customHeight="1" thickBot="1" x14ac:dyDescent="0.3">
      <c r="B317" s="532" t="s">
        <v>787</v>
      </c>
      <c r="C317" s="533"/>
    </row>
    <row r="318" spans="1:184" ht="14.25" customHeight="1" thickBot="1" x14ac:dyDescent="0.3">
      <c r="A318" s="338" t="s">
        <v>788</v>
      </c>
      <c r="B318" s="532" t="s">
        <v>789</v>
      </c>
      <c r="C318" s="533" t="s">
        <v>790</v>
      </c>
    </row>
    <row r="319" spans="1:184" ht="24.75" customHeight="1" thickBot="1" x14ac:dyDescent="0.3">
      <c r="A319" s="338"/>
      <c r="B319" s="347" t="str">
        <f>+$B$9</f>
        <v>Código ID Partida</v>
      </c>
      <c r="C319" s="348" t="str">
        <f>+$C$9</f>
        <v>Descripción</v>
      </c>
      <c r="GB319" s="340"/>
    </row>
    <row r="320" spans="1:184" ht="12.75" x14ac:dyDescent="0.2">
      <c r="B320" s="365"/>
      <c r="C320" s="367"/>
    </row>
    <row r="321" spans="2:3" ht="12.75" x14ac:dyDescent="0.2">
      <c r="B321" s="363" t="s">
        <v>1004</v>
      </c>
      <c r="C321" s="369" t="s">
        <v>1005</v>
      </c>
    </row>
    <row r="322" spans="2:3" ht="12.75" hidden="1" outlineLevel="1" x14ac:dyDescent="0.2">
      <c r="B322" s="365" t="s">
        <v>1006</v>
      </c>
      <c r="C322" s="368" t="s">
        <v>1007</v>
      </c>
    </row>
    <row r="323" spans="2:3" s="354" customFormat="1" ht="12.75" hidden="1" outlineLevel="1" x14ac:dyDescent="0.2">
      <c r="B323" s="365" t="s">
        <v>1008</v>
      </c>
      <c r="C323" s="368" t="s">
        <v>1009</v>
      </c>
    </row>
    <row r="324" spans="2:3" s="354" customFormat="1" ht="12.75" hidden="1" outlineLevel="1" x14ac:dyDescent="0.2">
      <c r="B324" s="365" t="s">
        <v>1010</v>
      </c>
      <c r="C324" s="368" t="s">
        <v>1011</v>
      </c>
    </row>
    <row r="325" spans="2:3" s="354" customFormat="1" ht="12.75" hidden="1" outlineLevel="1" x14ac:dyDescent="0.2">
      <c r="B325" s="365" t="s">
        <v>1012</v>
      </c>
      <c r="C325" s="368" t="s">
        <v>1013</v>
      </c>
    </row>
    <row r="326" spans="2:3" s="354" customFormat="1" ht="12.75" hidden="1" outlineLevel="1" x14ac:dyDescent="0.2">
      <c r="B326" s="365" t="s">
        <v>1014</v>
      </c>
      <c r="C326" s="368" t="s">
        <v>1015</v>
      </c>
    </row>
    <row r="327" spans="2:3" s="354" customFormat="1" ht="12.75" hidden="1" outlineLevel="1" x14ac:dyDescent="0.2">
      <c r="B327" s="365" t="s">
        <v>1016</v>
      </c>
      <c r="C327" s="368" t="s">
        <v>1017</v>
      </c>
    </row>
    <row r="328" spans="2:3" s="354" customFormat="1" ht="12.75" hidden="1" outlineLevel="1" x14ac:dyDescent="0.2">
      <c r="B328" s="365" t="s">
        <v>1018</v>
      </c>
      <c r="C328" s="368" t="s">
        <v>1019</v>
      </c>
    </row>
    <row r="329" spans="2:3" s="354" customFormat="1" ht="12.75" hidden="1" outlineLevel="1" x14ac:dyDescent="0.2">
      <c r="B329" s="365" t="s">
        <v>1020</v>
      </c>
      <c r="C329" s="368" t="s">
        <v>1021</v>
      </c>
    </row>
    <row r="330" spans="2:3" s="354" customFormat="1" ht="12.75" collapsed="1" x14ac:dyDescent="0.2">
      <c r="B330" s="365"/>
      <c r="C330" s="367"/>
    </row>
    <row r="331" spans="2:3" ht="12.75" x14ac:dyDescent="0.2">
      <c r="B331" s="363" t="s">
        <v>1022</v>
      </c>
      <c r="C331" s="369" t="s">
        <v>1023</v>
      </c>
    </row>
    <row r="332" spans="2:3" ht="12.75" hidden="1" outlineLevel="1" x14ac:dyDescent="0.2">
      <c r="B332" s="365" t="s">
        <v>1024</v>
      </c>
      <c r="C332" s="366" t="s">
        <v>1025</v>
      </c>
    </row>
    <row r="333" spans="2:3" ht="12.75" hidden="1" outlineLevel="1" x14ac:dyDescent="0.2">
      <c r="B333" s="365" t="s">
        <v>1026</v>
      </c>
      <c r="C333" s="366" t="s">
        <v>1027</v>
      </c>
    </row>
    <row r="334" spans="2:3" ht="12.75" hidden="1" outlineLevel="1" x14ac:dyDescent="0.2">
      <c r="B334" s="365" t="s">
        <v>1028</v>
      </c>
      <c r="C334" s="366" t="s">
        <v>1029</v>
      </c>
    </row>
    <row r="335" spans="2:3" ht="12.75" hidden="1" outlineLevel="1" x14ac:dyDescent="0.2">
      <c r="B335" s="365" t="s">
        <v>1030</v>
      </c>
      <c r="C335" s="366" t="s">
        <v>1031</v>
      </c>
    </row>
    <row r="336" spans="2:3" ht="12.75" hidden="1" outlineLevel="1" x14ac:dyDescent="0.2">
      <c r="B336" s="365" t="s">
        <v>1032</v>
      </c>
      <c r="C336" s="366" t="s">
        <v>1033</v>
      </c>
    </row>
    <row r="337" spans="2:3" ht="12.75" hidden="1" outlineLevel="1" x14ac:dyDescent="0.2">
      <c r="B337" s="365" t="s">
        <v>1034</v>
      </c>
      <c r="C337" s="366" t="s">
        <v>1035</v>
      </c>
    </row>
    <row r="338" spans="2:3" ht="12.75" hidden="1" outlineLevel="1" x14ac:dyDescent="0.2">
      <c r="B338" s="365" t="s">
        <v>1036</v>
      </c>
      <c r="C338" s="366" t="s">
        <v>1037</v>
      </c>
    </row>
    <row r="339" spans="2:3" ht="12.75" hidden="1" outlineLevel="1" x14ac:dyDescent="0.2">
      <c r="B339" s="365" t="s">
        <v>1038</v>
      </c>
      <c r="C339" s="366" t="s">
        <v>1039</v>
      </c>
    </row>
    <row r="340" spans="2:3" ht="12.75" hidden="1" outlineLevel="1" x14ac:dyDescent="0.2">
      <c r="B340" s="365" t="s">
        <v>1040</v>
      </c>
      <c r="C340" s="366" t="s">
        <v>1041</v>
      </c>
    </row>
    <row r="341" spans="2:3" ht="12.75" hidden="1" outlineLevel="1" x14ac:dyDescent="0.2">
      <c r="B341" s="365" t="s">
        <v>1042</v>
      </c>
      <c r="C341" s="366" t="s">
        <v>1043</v>
      </c>
    </row>
    <row r="342" spans="2:3" ht="12.75" hidden="1" outlineLevel="1" x14ac:dyDescent="0.2">
      <c r="B342" s="365" t="s">
        <v>1044</v>
      </c>
      <c r="C342" s="366" t="s">
        <v>1045</v>
      </c>
    </row>
    <row r="343" spans="2:3" ht="12.75" hidden="1" outlineLevel="1" x14ac:dyDescent="0.2">
      <c r="B343" s="365" t="s">
        <v>1046</v>
      </c>
      <c r="C343" s="366" t="s">
        <v>1047</v>
      </c>
    </row>
    <row r="344" spans="2:3" ht="12.75" hidden="1" outlineLevel="1" x14ac:dyDescent="0.2">
      <c r="B344" s="365" t="s">
        <v>1048</v>
      </c>
      <c r="C344" s="366" t="s">
        <v>1049</v>
      </c>
    </row>
    <row r="345" spans="2:3" ht="12.75" hidden="1" outlineLevel="1" x14ac:dyDescent="0.2">
      <c r="B345" s="365" t="s">
        <v>1050</v>
      </c>
      <c r="C345" s="366" t="s">
        <v>1051</v>
      </c>
    </row>
    <row r="346" spans="2:3" ht="12.75" hidden="1" outlineLevel="1" x14ac:dyDescent="0.2">
      <c r="B346" s="365" t="s">
        <v>1052</v>
      </c>
      <c r="C346" s="366" t="s">
        <v>1053</v>
      </c>
    </row>
    <row r="347" spans="2:3" ht="12.75" collapsed="1" x14ac:dyDescent="0.2">
      <c r="B347" s="365"/>
      <c r="C347" s="367"/>
    </row>
    <row r="348" spans="2:3" ht="12.75" x14ac:dyDescent="0.2">
      <c r="B348" s="363" t="s">
        <v>1054</v>
      </c>
      <c r="C348" s="369" t="s">
        <v>1055</v>
      </c>
    </row>
    <row r="349" spans="2:3" ht="12.75" hidden="1" outlineLevel="1" x14ac:dyDescent="0.2">
      <c r="B349" s="365" t="s">
        <v>1056</v>
      </c>
      <c r="C349" s="367" t="s">
        <v>1057</v>
      </c>
    </row>
    <row r="350" spans="2:3" ht="12.75" hidden="1" outlineLevel="1" x14ac:dyDescent="0.2">
      <c r="B350" s="365" t="s">
        <v>1058</v>
      </c>
      <c r="C350" s="367" t="s">
        <v>1059</v>
      </c>
    </row>
    <row r="351" spans="2:3" ht="12.75" hidden="1" outlineLevel="1" x14ac:dyDescent="0.2">
      <c r="B351" s="365" t="s">
        <v>1060</v>
      </c>
      <c r="C351" s="367" t="s">
        <v>1061</v>
      </c>
    </row>
    <row r="352" spans="2:3" ht="12.75" hidden="1" outlineLevel="1" x14ac:dyDescent="0.2">
      <c r="B352" s="365" t="s">
        <v>1062</v>
      </c>
      <c r="C352" s="367" t="s">
        <v>1063</v>
      </c>
    </row>
    <row r="353" spans="2:3" ht="12.75" hidden="1" outlineLevel="1" x14ac:dyDescent="0.2">
      <c r="B353" s="365" t="s">
        <v>1064</v>
      </c>
      <c r="C353" s="367" t="s">
        <v>1065</v>
      </c>
    </row>
    <row r="354" spans="2:3" ht="12.75" hidden="1" outlineLevel="1" x14ac:dyDescent="0.2">
      <c r="B354" s="365" t="s">
        <v>1066</v>
      </c>
      <c r="C354" s="367" t="s">
        <v>1067</v>
      </c>
    </row>
    <row r="355" spans="2:3" ht="12.75" hidden="1" outlineLevel="1" x14ac:dyDescent="0.2">
      <c r="B355" s="365" t="s">
        <v>1068</v>
      </c>
      <c r="C355" s="367" t="s">
        <v>1069</v>
      </c>
    </row>
    <row r="356" spans="2:3" ht="12.75" hidden="1" outlineLevel="1" x14ac:dyDescent="0.2">
      <c r="B356" s="365" t="s">
        <v>1070</v>
      </c>
      <c r="C356" s="367" t="s">
        <v>1071</v>
      </c>
    </row>
    <row r="357" spans="2:3" ht="12.75" hidden="1" outlineLevel="1" x14ac:dyDescent="0.2">
      <c r="B357" s="365" t="s">
        <v>1072</v>
      </c>
      <c r="C357" s="367" t="s">
        <v>1073</v>
      </c>
    </row>
    <row r="358" spans="2:3" s="354" customFormat="1" ht="12.75" hidden="1" outlineLevel="1" x14ac:dyDescent="0.2">
      <c r="B358" s="370" t="s">
        <v>1074</v>
      </c>
      <c r="C358" s="367" t="s">
        <v>1075</v>
      </c>
    </row>
    <row r="359" spans="2:3" s="354" customFormat="1" ht="12.75" hidden="1" outlineLevel="1" x14ac:dyDescent="0.2">
      <c r="B359" s="370" t="s">
        <v>1076</v>
      </c>
      <c r="C359" s="367" t="s">
        <v>1077</v>
      </c>
    </row>
    <row r="360" spans="2:3" s="354" customFormat="1" ht="12.75" hidden="1" outlineLevel="1" x14ac:dyDescent="0.2">
      <c r="B360" s="370" t="s">
        <v>1078</v>
      </c>
      <c r="C360" s="367" t="s">
        <v>1079</v>
      </c>
    </row>
    <row r="361" spans="2:3" s="354" customFormat="1" ht="12.75" hidden="1" outlineLevel="1" x14ac:dyDescent="0.2">
      <c r="B361" s="370" t="s">
        <v>1080</v>
      </c>
      <c r="C361" s="367" t="s">
        <v>1081</v>
      </c>
    </row>
    <row r="362" spans="2:3" ht="12.75" collapsed="1" x14ac:dyDescent="0.2">
      <c r="B362" s="365"/>
      <c r="C362" s="367"/>
    </row>
    <row r="363" spans="2:3" ht="12.75" x14ac:dyDescent="0.2">
      <c r="B363" s="363" t="s">
        <v>1082</v>
      </c>
      <c r="C363" s="369" t="s">
        <v>1083</v>
      </c>
    </row>
    <row r="364" spans="2:3" ht="12.75" hidden="1" outlineLevel="1" x14ac:dyDescent="0.2">
      <c r="B364" s="365" t="s">
        <v>1084</v>
      </c>
      <c r="C364" s="367" t="s">
        <v>1085</v>
      </c>
    </row>
    <row r="365" spans="2:3" ht="12.75" hidden="1" outlineLevel="1" x14ac:dyDescent="0.2">
      <c r="B365" s="365" t="s">
        <v>1086</v>
      </c>
      <c r="C365" s="367" t="s">
        <v>1087</v>
      </c>
    </row>
    <row r="366" spans="2:3" ht="12.75" hidden="1" outlineLevel="1" x14ac:dyDescent="0.2">
      <c r="B366" s="365" t="s">
        <v>1088</v>
      </c>
      <c r="C366" s="367" t="s">
        <v>1089</v>
      </c>
    </row>
    <row r="367" spans="2:3" ht="12.75" hidden="1" outlineLevel="1" x14ac:dyDescent="0.2">
      <c r="B367" s="365" t="s">
        <v>1090</v>
      </c>
      <c r="C367" s="367" t="s">
        <v>1091</v>
      </c>
    </row>
    <row r="368" spans="2:3" ht="12.75" hidden="1" outlineLevel="1" x14ac:dyDescent="0.2">
      <c r="B368" s="365" t="s">
        <v>1092</v>
      </c>
      <c r="C368" s="367" t="s">
        <v>1093</v>
      </c>
    </row>
    <row r="369" spans="1:184" ht="12.75" hidden="1" outlineLevel="1" x14ac:dyDescent="0.2">
      <c r="B369" s="365" t="s">
        <v>1094</v>
      </c>
      <c r="C369" s="367" t="s">
        <v>1095</v>
      </c>
    </row>
    <row r="370" spans="1:184" ht="12.75" collapsed="1" x14ac:dyDescent="0.2">
      <c r="B370" s="365"/>
      <c r="C370" s="367"/>
    </row>
    <row r="371" spans="1:184" ht="12.75" x14ac:dyDescent="0.2">
      <c r="B371" s="363" t="s">
        <v>1096</v>
      </c>
      <c r="C371" s="369" t="s">
        <v>1097</v>
      </c>
    </row>
    <row r="372" spans="1:184" ht="12.75" hidden="1" outlineLevel="1" x14ac:dyDescent="0.2">
      <c r="B372" s="365" t="s">
        <v>1098</v>
      </c>
      <c r="C372" s="367" t="s">
        <v>1099</v>
      </c>
    </row>
    <row r="373" spans="1:184" ht="12.75" hidden="1" outlineLevel="1" x14ac:dyDescent="0.2">
      <c r="B373" s="365" t="s">
        <v>1100</v>
      </c>
      <c r="C373" s="367" t="s">
        <v>1101</v>
      </c>
    </row>
    <row r="374" spans="1:184" ht="12.75" hidden="1" outlineLevel="1" x14ac:dyDescent="0.2">
      <c r="B374" s="365" t="s">
        <v>1102</v>
      </c>
      <c r="C374" s="367" t="s">
        <v>1103</v>
      </c>
    </row>
    <row r="375" spans="1:184" ht="12.75" hidden="1" outlineLevel="1" x14ac:dyDescent="0.2">
      <c r="B375" s="365" t="s">
        <v>1104</v>
      </c>
      <c r="C375" s="367" t="s">
        <v>1105</v>
      </c>
    </row>
    <row r="376" spans="1:184" ht="12.75" hidden="1" outlineLevel="1" x14ac:dyDescent="0.2">
      <c r="B376" s="365" t="s">
        <v>1106</v>
      </c>
      <c r="C376" s="367" t="s">
        <v>1107</v>
      </c>
    </row>
    <row r="377" spans="1:184" ht="12.75" hidden="1" outlineLevel="1" x14ac:dyDescent="0.2">
      <c r="B377" s="365" t="s">
        <v>1108</v>
      </c>
      <c r="C377" s="367" t="s">
        <v>1109</v>
      </c>
    </row>
    <row r="378" spans="1:184" ht="12.75" hidden="1" outlineLevel="1" x14ac:dyDescent="0.2">
      <c r="B378" s="365" t="s">
        <v>1110</v>
      </c>
      <c r="C378" s="367" t="s">
        <v>1111</v>
      </c>
    </row>
    <row r="379" spans="1:184" ht="12.75" hidden="1" outlineLevel="1" x14ac:dyDescent="0.2">
      <c r="B379" s="365" t="s">
        <v>1112</v>
      </c>
      <c r="C379" s="367" t="s">
        <v>1113</v>
      </c>
    </row>
    <row r="380" spans="1:184" ht="12.75" collapsed="1" x14ac:dyDescent="0.2">
      <c r="B380" s="365"/>
      <c r="C380" s="367"/>
    </row>
    <row r="381" spans="1:184" ht="13.5" thickBot="1" x14ac:dyDescent="0.25">
      <c r="B381" s="365"/>
      <c r="C381" s="367"/>
    </row>
    <row r="382" spans="1:184" ht="15.75" customHeight="1" thickBot="1" x14ac:dyDescent="0.3">
      <c r="B382" s="532" t="s">
        <v>787</v>
      </c>
      <c r="C382" s="533"/>
    </row>
    <row r="383" spans="1:184" ht="13.5" customHeight="1" thickBot="1" x14ac:dyDescent="0.3">
      <c r="B383" s="532" t="s">
        <v>789</v>
      </c>
      <c r="C383" s="533" t="s">
        <v>790</v>
      </c>
    </row>
    <row r="384" spans="1:184" ht="24.75" customHeight="1" thickBot="1" x14ac:dyDescent="0.3">
      <c r="A384" s="338"/>
      <c r="B384" s="347" t="str">
        <f>+$B$9</f>
        <v>Código ID Partida</v>
      </c>
      <c r="C384" s="348" t="str">
        <f>+$C$9</f>
        <v>Descripción</v>
      </c>
      <c r="GB384" s="340"/>
    </row>
    <row r="385" spans="2:3" ht="12.75" x14ac:dyDescent="0.2">
      <c r="B385" s="365"/>
      <c r="C385" s="367"/>
    </row>
    <row r="386" spans="2:3" ht="12.75" x14ac:dyDescent="0.2">
      <c r="B386" s="363" t="s">
        <v>1114</v>
      </c>
      <c r="C386" s="369" t="s">
        <v>1115</v>
      </c>
    </row>
    <row r="387" spans="2:3" ht="12.75" hidden="1" outlineLevel="1" x14ac:dyDescent="0.2">
      <c r="B387" s="365" t="s">
        <v>1116</v>
      </c>
      <c r="C387" s="367" t="s">
        <v>1117</v>
      </c>
    </row>
    <row r="388" spans="2:3" ht="12.75" hidden="1" outlineLevel="1" x14ac:dyDescent="0.2">
      <c r="B388" s="365" t="s">
        <v>1118</v>
      </c>
      <c r="C388" s="367" t="s">
        <v>1119</v>
      </c>
    </row>
    <row r="389" spans="2:3" ht="12.75" hidden="1" outlineLevel="1" x14ac:dyDescent="0.2">
      <c r="B389" s="365" t="s">
        <v>1120</v>
      </c>
      <c r="C389" s="367" t="s">
        <v>1121</v>
      </c>
    </row>
    <row r="390" spans="2:3" ht="12.75" hidden="1" outlineLevel="1" x14ac:dyDescent="0.2">
      <c r="B390" s="365" t="s">
        <v>1122</v>
      </c>
      <c r="C390" s="367" t="s">
        <v>1123</v>
      </c>
    </row>
    <row r="391" spans="2:3" ht="12.75" hidden="1" outlineLevel="1" x14ac:dyDescent="0.2">
      <c r="B391" s="365" t="s">
        <v>1124</v>
      </c>
      <c r="C391" s="367" t="s">
        <v>1125</v>
      </c>
    </row>
    <row r="392" spans="2:3" ht="12.75" hidden="1" outlineLevel="1" x14ac:dyDescent="0.2">
      <c r="B392" s="365" t="s">
        <v>1126</v>
      </c>
      <c r="C392" s="367" t="s">
        <v>622</v>
      </c>
    </row>
    <row r="393" spans="2:3" ht="12.75" collapsed="1" x14ac:dyDescent="0.2">
      <c r="B393" s="365"/>
      <c r="C393" s="367"/>
    </row>
    <row r="394" spans="2:3" ht="12.75" x14ac:dyDescent="0.2">
      <c r="B394" s="363" t="s">
        <v>1127</v>
      </c>
      <c r="C394" s="369" t="s">
        <v>1128</v>
      </c>
    </row>
    <row r="395" spans="2:3" ht="12.75" hidden="1" outlineLevel="1" x14ac:dyDescent="0.2">
      <c r="B395" s="365" t="s">
        <v>1129</v>
      </c>
      <c r="C395" s="366" t="s">
        <v>1130</v>
      </c>
    </row>
    <row r="396" spans="2:3" ht="12.75" hidden="1" outlineLevel="1" x14ac:dyDescent="0.2">
      <c r="B396" s="365" t="s">
        <v>1131</v>
      </c>
      <c r="C396" s="366" t="s">
        <v>1132</v>
      </c>
    </row>
    <row r="397" spans="2:3" ht="12.75" hidden="1" outlineLevel="1" x14ac:dyDescent="0.2">
      <c r="B397" s="365" t="s">
        <v>1133</v>
      </c>
      <c r="C397" s="366" t="s">
        <v>1134</v>
      </c>
    </row>
    <row r="398" spans="2:3" ht="12.75" collapsed="1" x14ac:dyDescent="0.2">
      <c r="B398" s="365"/>
      <c r="C398" s="366"/>
    </row>
    <row r="399" spans="2:3" ht="12.75" x14ac:dyDescent="0.2">
      <c r="B399" s="363" t="s">
        <v>1135</v>
      </c>
      <c r="C399" s="369" t="s">
        <v>1136</v>
      </c>
    </row>
    <row r="400" spans="2:3" ht="12.75" hidden="1" outlineLevel="2" x14ac:dyDescent="0.2">
      <c r="B400" s="365" t="s">
        <v>1137</v>
      </c>
      <c r="C400" s="367" t="s">
        <v>1138</v>
      </c>
    </row>
    <row r="401" spans="2:3" ht="12.75" hidden="1" outlineLevel="2" x14ac:dyDescent="0.2">
      <c r="B401" s="365" t="s">
        <v>1139</v>
      </c>
      <c r="C401" s="367" t="s">
        <v>1140</v>
      </c>
    </row>
    <row r="402" spans="2:3" ht="12.75" hidden="1" outlineLevel="2" x14ac:dyDescent="0.2">
      <c r="B402" s="365" t="s">
        <v>1141</v>
      </c>
      <c r="C402" s="367" t="s">
        <v>1142</v>
      </c>
    </row>
    <row r="403" spans="2:3" ht="12.75" hidden="1" outlineLevel="2" x14ac:dyDescent="0.2">
      <c r="B403" s="365" t="s">
        <v>1143</v>
      </c>
      <c r="C403" s="367" t="s">
        <v>1144</v>
      </c>
    </row>
    <row r="404" spans="2:3" ht="12.75" hidden="1" outlineLevel="2" x14ac:dyDescent="0.2">
      <c r="B404" s="365" t="s">
        <v>1145</v>
      </c>
      <c r="C404" s="367" t="s">
        <v>1146</v>
      </c>
    </row>
    <row r="405" spans="2:3" ht="12.75" hidden="1" outlineLevel="2" x14ac:dyDescent="0.2">
      <c r="B405" s="365" t="s">
        <v>1147</v>
      </c>
      <c r="C405" s="367" t="s">
        <v>1148</v>
      </c>
    </row>
    <row r="406" spans="2:3" ht="12.75" hidden="1" outlineLevel="2" x14ac:dyDescent="0.2">
      <c r="B406" s="365" t="s">
        <v>1149</v>
      </c>
      <c r="C406" s="367" t="s">
        <v>1150</v>
      </c>
    </row>
    <row r="407" spans="2:3" ht="12.75" hidden="1" outlineLevel="2" x14ac:dyDescent="0.2">
      <c r="B407" s="365" t="s">
        <v>1151</v>
      </c>
      <c r="C407" s="367" t="s">
        <v>1152</v>
      </c>
    </row>
    <row r="408" spans="2:3" ht="12.75" collapsed="1" x14ac:dyDescent="0.2">
      <c r="B408" s="365"/>
      <c r="C408" s="368"/>
    </row>
    <row r="409" spans="2:3" ht="12.75" x14ac:dyDescent="0.2">
      <c r="B409" s="363" t="s">
        <v>1153</v>
      </c>
      <c r="C409" s="369" t="s">
        <v>1154</v>
      </c>
    </row>
    <row r="410" spans="2:3" ht="12.75" hidden="1" outlineLevel="1" x14ac:dyDescent="0.2">
      <c r="B410" s="365" t="s">
        <v>1155</v>
      </c>
      <c r="C410" s="367" t="s">
        <v>1156</v>
      </c>
    </row>
    <row r="411" spans="2:3" ht="12.75" hidden="1" outlineLevel="1" x14ac:dyDescent="0.2">
      <c r="B411" s="365" t="s">
        <v>1157</v>
      </c>
      <c r="C411" s="367" t="s">
        <v>1158</v>
      </c>
    </row>
    <row r="412" spans="2:3" ht="12.75" hidden="1" outlineLevel="1" x14ac:dyDescent="0.2">
      <c r="B412" s="365" t="s">
        <v>1159</v>
      </c>
      <c r="C412" s="367" t="s">
        <v>1160</v>
      </c>
    </row>
    <row r="413" spans="2:3" ht="12.75" hidden="1" outlineLevel="1" x14ac:dyDescent="0.2">
      <c r="B413" s="365" t="s">
        <v>1161</v>
      </c>
      <c r="C413" s="367" t="s">
        <v>1162</v>
      </c>
    </row>
    <row r="414" spans="2:3" ht="12.75" hidden="1" outlineLevel="1" x14ac:dyDescent="0.2">
      <c r="B414" s="365" t="s">
        <v>1163</v>
      </c>
      <c r="C414" s="367" t="s">
        <v>1164</v>
      </c>
    </row>
    <row r="415" spans="2:3" ht="12.75" hidden="1" outlineLevel="1" x14ac:dyDescent="0.2">
      <c r="B415" s="365" t="s">
        <v>1165</v>
      </c>
      <c r="C415" s="367" t="s">
        <v>1166</v>
      </c>
    </row>
    <row r="416" spans="2:3" ht="12.75" hidden="1" outlineLevel="1" x14ac:dyDescent="0.2">
      <c r="B416" s="365" t="s">
        <v>1167</v>
      </c>
      <c r="C416" s="367" t="s">
        <v>1168</v>
      </c>
    </row>
    <row r="417" spans="2:3" ht="12.75" hidden="1" outlineLevel="1" x14ac:dyDescent="0.2">
      <c r="B417" s="365" t="s">
        <v>1169</v>
      </c>
      <c r="C417" s="367" t="s">
        <v>1170</v>
      </c>
    </row>
    <row r="418" spans="2:3" ht="12.75" hidden="1" outlineLevel="1" x14ac:dyDescent="0.2">
      <c r="B418" s="365" t="s">
        <v>1171</v>
      </c>
      <c r="C418" s="367" t="s">
        <v>1172</v>
      </c>
    </row>
    <row r="419" spans="2:3" ht="12.75" hidden="1" outlineLevel="1" x14ac:dyDescent="0.2">
      <c r="B419" s="365" t="s">
        <v>1173</v>
      </c>
      <c r="C419" s="367" t="s">
        <v>1174</v>
      </c>
    </row>
    <row r="420" spans="2:3" ht="12.75" hidden="1" outlineLevel="1" x14ac:dyDescent="0.2">
      <c r="B420" s="365" t="s">
        <v>1175</v>
      </c>
      <c r="C420" s="367" t="s">
        <v>1176</v>
      </c>
    </row>
    <row r="421" spans="2:3" ht="12.75" hidden="1" outlineLevel="1" x14ac:dyDescent="0.2">
      <c r="B421" s="365" t="s">
        <v>1177</v>
      </c>
      <c r="C421" s="367" t="s">
        <v>1178</v>
      </c>
    </row>
    <row r="422" spans="2:3" ht="12.75" collapsed="1" x14ac:dyDescent="0.2">
      <c r="B422" s="365"/>
      <c r="C422" s="367"/>
    </row>
    <row r="423" spans="2:3" ht="12.75" x14ac:dyDescent="0.2">
      <c r="B423" s="363" t="s">
        <v>1179</v>
      </c>
      <c r="C423" s="369" t="s">
        <v>1180</v>
      </c>
    </row>
    <row r="424" spans="2:3" ht="12.75" hidden="1" outlineLevel="1" x14ac:dyDescent="0.2">
      <c r="B424" s="365" t="s">
        <v>1181</v>
      </c>
      <c r="C424" s="367" t="s">
        <v>1182</v>
      </c>
    </row>
    <row r="425" spans="2:3" ht="12.75" hidden="1" outlineLevel="1" x14ac:dyDescent="0.2">
      <c r="B425" s="365" t="s">
        <v>1183</v>
      </c>
      <c r="C425" s="367" t="s">
        <v>1184</v>
      </c>
    </row>
    <row r="426" spans="2:3" ht="12.75" hidden="1" outlineLevel="1" x14ac:dyDescent="0.2">
      <c r="B426" s="365" t="s">
        <v>1185</v>
      </c>
      <c r="C426" s="367" t="s">
        <v>1186</v>
      </c>
    </row>
    <row r="427" spans="2:3" ht="12.75" collapsed="1" x14ac:dyDescent="0.2">
      <c r="B427" s="365"/>
      <c r="C427" s="367"/>
    </row>
    <row r="428" spans="2:3" ht="12.75" x14ac:dyDescent="0.2">
      <c r="B428" s="365"/>
      <c r="C428" s="367"/>
    </row>
    <row r="429" spans="2:3" ht="12.75" x14ac:dyDescent="0.2">
      <c r="B429" s="363" t="s">
        <v>1187</v>
      </c>
      <c r="C429" s="369" t="s">
        <v>1188</v>
      </c>
    </row>
    <row r="430" spans="2:3" ht="12.75" outlineLevel="1" x14ac:dyDescent="0.2">
      <c r="B430" s="365" t="s">
        <v>1189</v>
      </c>
      <c r="C430" s="367" t="s">
        <v>1190</v>
      </c>
    </row>
    <row r="431" spans="2:3" ht="12.75" outlineLevel="1" x14ac:dyDescent="0.2">
      <c r="B431" s="365" t="s">
        <v>1191</v>
      </c>
      <c r="C431" s="367" t="s">
        <v>1192</v>
      </c>
    </row>
    <row r="432" spans="2:3" ht="12.75" outlineLevel="1" x14ac:dyDescent="0.2">
      <c r="B432" s="365" t="s">
        <v>1193</v>
      </c>
      <c r="C432" s="367" t="s">
        <v>1194</v>
      </c>
    </row>
    <row r="433" spans="2:5" ht="12.75" outlineLevel="1" x14ac:dyDescent="0.2">
      <c r="B433" s="365" t="s">
        <v>1195</v>
      </c>
      <c r="C433" s="367" t="s">
        <v>1196</v>
      </c>
    </row>
    <row r="434" spans="2:5" ht="12.75" outlineLevel="1" x14ac:dyDescent="0.2">
      <c r="B434" s="365" t="s">
        <v>1197</v>
      </c>
      <c r="C434" s="367" t="s">
        <v>1198</v>
      </c>
    </row>
    <row r="435" spans="2:5" s="354" customFormat="1" ht="12.75" outlineLevel="1" x14ac:dyDescent="0.2">
      <c r="B435" s="365" t="s">
        <v>1199</v>
      </c>
      <c r="C435" s="367" t="s">
        <v>1200</v>
      </c>
      <c r="D435" s="339"/>
    </row>
    <row r="436" spans="2:5" s="354" customFormat="1" ht="12.75" outlineLevel="1" x14ac:dyDescent="0.2">
      <c r="B436" s="365" t="s">
        <v>1201</v>
      </c>
      <c r="C436" s="367" t="s">
        <v>1202</v>
      </c>
      <c r="D436" s="339"/>
    </row>
    <row r="437" spans="2:5" s="354" customFormat="1" ht="12.75" outlineLevel="1" x14ac:dyDescent="0.2">
      <c r="B437" s="365" t="s">
        <v>1203</v>
      </c>
      <c r="C437" s="367" t="s">
        <v>1204</v>
      </c>
      <c r="D437" s="339"/>
      <c r="E437" s="339"/>
    </row>
    <row r="438" spans="2:5" s="354" customFormat="1" ht="12.75" outlineLevel="1" x14ac:dyDescent="0.2">
      <c r="B438" s="365" t="s">
        <v>1205</v>
      </c>
      <c r="C438" s="367" t="s">
        <v>1206</v>
      </c>
      <c r="D438" s="339"/>
    </row>
    <row r="439" spans="2:5" s="354" customFormat="1" ht="12.75" outlineLevel="1" x14ac:dyDescent="0.2">
      <c r="B439" s="365" t="s">
        <v>1207</v>
      </c>
      <c r="C439" s="367" t="s">
        <v>1208</v>
      </c>
      <c r="D439" s="339"/>
    </row>
    <row r="440" spans="2:5" s="354" customFormat="1" ht="12.75" outlineLevel="1" x14ac:dyDescent="0.2">
      <c r="B440" s="365" t="s">
        <v>1209</v>
      </c>
      <c r="C440" s="367" t="s">
        <v>1210</v>
      </c>
      <c r="D440" s="339"/>
    </row>
    <row r="441" spans="2:5" s="354" customFormat="1" ht="12.75" outlineLevel="1" x14ac:dyDescent="0.2">
      <c r="B441" s="365" t="s">
        <v>1211</v>
      </c>
      <c r="C441" s="367" t="s">
        <v>120</v>
      </c>
      <c r="D441" s="339"/>
    </row>
    <row r="442" spans="2:5" s="354" customFormat="1" ht="12.75" outlineLevel="1" x14ac:dyDescent="0.2">
      <c r="B442" s="371" t="s">
        <v>1212</v>
      </c>
      <c r="C442" s="372" t="s">
        <v>1213</v>
      </c>
      <c r="D442" s="339"/>
    </row>
    <row r="443" spans="2:5" ht="12.75" outlineLevel="1" x14ac:dyDescent="0.2">
      <c r="B443" s="365" t="s">
        <v>1214</v>
      </c>
      <c r="C443" s="367" t="s">
        <v>1215</v>
      </c>
    </row>
    <row r="444" spans="2:5" ht="12.75" outlineLevel="1" x14ac:dyDescent="0.2">
      <c r="B444" s="365" t="s">
        <v>1216</v>
      </c>
      <c r="C444" s="367" t="s">
        <v>1217</v>
      </c>
    </row>
    <row r="445" spans="2:5" ht="12.75" x14ac:dyDescent="0.2">
      <c r="B445" s="365"/>
      <c r="C445" s="367"/>
    </row>
    <row r="446" spans="2:5" ht="12.75" x14ac:dyDescent="0.2">
      <c r="B446" s="363" t="s">
        <v>1218</v>
      </c>
      <c r="C446" s="369" t="s">
        <v>1219</v>
      </c>
    </row>
    <row r="447" spans="2:5" ht="12.75" hidden="1" outlineLevel="1" x14ac:dyDescent="0.2">
      <c r="B447" s="365" t="s">
        <v>1220</v>
      </c>
      <c r="C447" s="368" t="s">
        <v>1221</v>
      </c>
    </row>
    <row r="448" spans="2:5" ht="12.75" hidden="1" outlineLevel="1" x14ac:dyDescent="0.2">
      <c r="B448" s="365" t="s">
        <v>1222</v>
      </c>
      <c r="C448" s="368" t="s">
        <v>1223</v>
      </c>
    </row>
    <row r="449" spans="1:3" ht="12.75" hidden="1" outlineLevel="1" x14ac:dyDescent="0.2">
      <c r="B449" s="365" t="s">
        <v>1224</v>
      </c>
      <c r="C449" s="368" t="s">
        <v>1225</v>
      </c>
    </row>
    <row r="450" spans="1:3" ht="12.75" hidden="1" outlineLevel="1" x14ac:dyDescent="0.2">
      <c r="B450" s="365" t="s">
        <v>1226</v>
      </c>
      <c r="C450" s="368" t="s">
        <v>1227</v>
      </c>
    </row>
    <row r="451" spans="1:3" ht="12.75" hidden="1" outlineLevel="1" x14ac:dyDescent="0.2">
      <c r="A451" s="339"/>
      <c r="B451" s="365" t="s">
        <v>1228</v>
      </c>
      <c r="C451" s="368" t="s">
        <v>1229</v>
      </c>
    </row>
    <row r="452" spans="1:3" ht="12.75" hidden="1" outlineLevel="1" x14ac:dyDescent="0.2">
      <c r="B452" s="365" t="s">
        <v>1230</v>
      </c>
      <c r="C452" s="368" t="s">
        <v>1231</v>
      </c>
    </row>
    <row r="453" spans="1:3" ht="12.75" hidden="1" outlineLevel="1" x14ac:dyDescent="0.2">
      <c r="B453" s="365" t="s">
        <v>1232</v>
      </c>
      <c r="C453" s="368" t="s">
        <v>1233</v>
      </c>
    </row>
    <row r="454" spans="1:3" ht="12.75" hidden="1" outlineLevel="1" x14ac:dyDescent="0.2">
      <c r="A454" s="339"/>
      <c r="B454" s="365" t="s">
        <v>1234</v>
      </c>
      <c r="C454" s="368" t="s">
        <v>1235</v>
      </c>
    </row>
    <row r="455" spans="1:3" ht="12.75" hidden="1" outlineLevel="1" x14ac:dyDescent="0.2">
      <c r="A455" s="339"/>
      <c r="B455" s="365" t="s">
        <v>1236</v>
      </c>
      <c r="C455" s="368" t="s">
        <v>1237</v>
      </c>
    </row>
    <row r="456" spans="1:3" ht="12.75" hidden="1" outlineLevel="1" x14ac:dyDescent="0.2">
      <c r="A456" s="339"/>
      <c r="B456" s="365" t="s">
        <v>1238</v>
      </c>
      <c r="C456" s="368" t="s">
        <v>1239</v>
      </c>
    </row>
    <row r="457" spans="1:3" ht="12.75" hidden="1" outlineLevel="1" x14ac:dyDescent="0.2">
      <c r="A457" s="339"/>
      <c r="B457" s="365" t="s">
        <v>1240</v>
      </c>
      <c r="C457" s="368" t="s">
        <v>1241</v>
      </c>
    </row>
    <row r="458" spans="1:3" ht="12.75" hidden="1" outlineLevel="1" x14ac:dyDescent="0.2">
      <c r="A458" s="339"/>
      <c r="B458" s="365" t="s">
        <v>1242</v>
      </c>
      <c r="C458" s="368" t="s">
        <v>1243</v>
      </c>
    </row>
    <row r="459" spans="1:3" ht="12.75" hidden="1" outlineLevel="1" x14ac:dyDescent="0.2">
      <c r="A459" s="339"/>
      <c r="B459" s="365" t="s">
        <v>1244</v>
      </c>
      <c r="C459" s="368" t="s">
        <v>1245</v>
      </c>
    </row>
    <row r="460" spans="1:3" ht="12.75" hidden="1" outlineLevel="1" x14ac:dyDescent="0.2">
      <c r="A460" s="339"/>
      <c r="B460" s="365" t="s">
        <v>1246</v>
      </c>
      <c r="C460" s="368" t="s">
        <v>1247</v>
      </c>
    </row>
    <row r="461" spans="1:3" ht="12.75" hidden="1" outlineLevel="1" x14ac:dyDescent="0.2">
      <c r="A461" s="339"/>
      <c r="B461" s="365" t="s">
        <v>1248</v>
      </c>
      <c r="C461" s="368" t="s">
        <v>1249</v>
      </c>
    </row>
    <row r="462" spans="1:3" ht="12.75" hidden="1" outlineLevel="1" x14ac:dyDescent="0.2">
      <c r="A462" s="339"/>
      <c r="B462" s="365" t="s">
        <v>1250</v>
      </c>
      <c r="C462" s="368" t="s">
        <v>1251</v>
      </c>
    </row>
    <row r="463" spans="1:3" ht="12.75" hidden="1" outlineLevel="1" x14ac:dyDescent="0.2">
      <c r="A463" s="339"/>
      <c r="B463" s="365" t="s">
        <v>1252</v>
      </c>
      <c r="C463" s="373" t="s">
        <v>1253</v>
      </c>
    </row>
    <row r="464" spans="1:3" ht="12.75" hidden="1" outlineLevel="1" x14ac:dyDescent="0.2">
      <c r="A464" s="339"/>
      <c r="B464" s="365" t="s">
        <v>1254</v>
      </c>
      <c r="C464" s="368" t="s">
        <v>1255</v>
      </c>
    </row>
    <row r="465" spans="1:4" ht="12.75" collapsed="1" x14ac:dyDescent="0.2">
      <c r="A465" s="339"/>
      <c r="B465" s="365"/>
      <c r="C465" s="368"/>
    </row>
    <row r="466" spans="1:4" ht="12.75" x14ac:dyDescent="0.2">
      <c r="A466" s="339"/>
      <c r="B466" s="363" t="s">
        <v>1256</v>
      </c>
      <c r="C466" s="369" t="s">
        <v>1257</v>
      </c>
    </row>
    <row r="467" spans="1:4" ht="12.75" x14ac:dyDescent="0.2">
      <c r="A467" s="339"/>
      <c r="B467" s="365" t="s">
        <v>1258</v>
      </c>
      <c r="C467" s="368" t="s">
        <v>134</v>
      </c>
    </row>
    <row r="468" spans="1:4" ht="12.75" x14ac:dyDescent="0.2">
      <c r="A468" s="339"/>
      <c r="B468" s="374"/>
      <c r="C468" s="374"/>
    </row>
    <row r="469" spans="1:4" ht="12.75" x14ac:dyDescent="0.2">
      <c r="A469" s="339"/>
      <c r="B469" s="363" t="s">
        <v>1259</v>
      </c>
      <c r="C469" s="369" t="s">
        <v>1260</v>
      </c>
    </row>
    <row r="470" spans="1:4" ht="12.75" x14ac:dyDescent="0.2">
      <c r="A470" s="339"/>
      <c r="B470" s="365" t="s">
        <v>1261</v>
      </c>
      <c r="C470" s="368" t="s">
        <v>1262</v>
      </c>
    </row>
    <row r="471" spans="1:4" ht="12.75" customHeight="1" x14ac:dyDescent="0.2">
      <c r="A471" s="339"/>
      <c r="B471" s="365" t="s">
        <v>1263</v>
      </c>
      <c r="C471" s="368" t="s">
        <v>1264</v>
      </c>
    </row>
    <row r="472" spans="1:4" x14ac:dyDescent="0.2">
      <c r="A472" s="339"/>
      <c r="B472" s="340"/>
      <c r="C472" s="340"/>
      <c r="D472" s="340"/>
    </row>
    <row r="473" spans="1:4" x14ac:dyDescent="0.2">
      <c r="A473" s="339"/>
      <c r="B473" s="340"/>
      <c r="C473" s="340"/>
    </row>
    <row r="474" spans="1:4" ht="12.75" x14ac:dyDescent="0.2">
      <c r="A474" s="339"/>
      <c r="B474" s="374"/>
      <c r="C474" s="374"/>
    </row>
    <row r="475" spans="1:4" ht="12.75" x14ac:dyDescent="0.2">
      <c r="A475" s="339"/>
      <c r="B475" s="374"/>
      <c r="C475" s="374"/>
    </row>
    <row r="476" spans="1:4" ht="12.75" x14ac:dyDescent="0.2">
      <c r="A476" s="339"/>
      <c r="B476" s="374"/>
      <c r="C476" s="374"/>
    </row>
    <row r="477" spans="1:4" ht="12.75" x14ac:dyDescent="0.2">
      <c r="A477" s="339"/>
      <c r="B477" s="374"/>
      <c r="C477" s="374"/>
    </row>
    <row r="478" spans="1:4" ht="12.75" x14ac:dyDescent="0.2">
      <c r="A478" s="339"/>
      <c r="B478" s="374"/>
      <c r="C478" s="374"/>
    </row>
    <row r="479" spans="1:4" ht="12.75" x14ac:dyDescent="0.2">
      <c r="A479" s="339"/>
      <c r="B479" s="374"/>
      <c r="C479" s="374"/>
    </row>
    <row r="480" spans="1:4" ht="12.75" x14ac:dyDescent="0.2">
      <c r="A480" s="339"/>
      <c r="B480" s="374"/>
      <c r="C480" s="374"/>
    </row>
    <row r="481" spans="1:3" ht="12.75" x14ac:dyDescent="0.2">
      <c r="A481" s="339"/>
      <c r="B481" s="374"/>
      <c r="C481" s="374"/>
    </row>
    <row r="482" spans="1:3" ht="12.75" x14ac:dyDescent="0.2">
      <c r="A482" s="339"/>
      <c r="B482" s="374"/>
      <c r="C482" s="374"/>
    </row>
    <row r="483" spans="1:3" ht="12.75" x14ac:dyDescent="0.2">
      <c r="A483" s="339"/>
      <c r="B483" s="374"/>
      <c r="C483" s="374"/>
    </row>
    <row r="484" spans="1:3" ht="12.75" x14ac:dyDescent="0.2">
      <c r="A484" s="339"/>
      <c r="B484" s="374"/>
      <c r="C484" s="374"/>
    </row>
    <row r="485" spans="1:3" ht="12.75" x14ac:dyDescent="0.2">
      <c r="A485" s="339"/>
      <c r="B485" s="374"/>
      <c r="C485" s="374"/>
    </row>
    <row r="486" spans="1:3" ht="12.75" x14ac:dyDescent="0.2">
      <c r="A486" s="339"/>
      <c r="B486" s="374"/>
      <c r="C486" s="374"/>
    </row>
    <row r="487" spans="1:3" ht="12.75" x14ac:dyDescent="0.2">
      <c r="A487" s="339"/>
      <c r="B487" s="374"/>
      <c r="C487" s="374"/>
    </row>
    <row r="488" spans="1:3" ht="14.25" x14ac:dyDescent="0.2">
      <c r="A488" s="339"/>
      <c r="B488" s="375"/>
      <c r="C488" s="375"/>
    </row>
    <row r="489" spans="1:3" ht="14.25" x14ac:dyDescent="0.2">
      <c r="A489" s="339"/>
      <c r="B489" s="375"/>
      <c r="C489" s="375"/>
    </row>
    <row r="490" spans="1:3" ht="14.25" x14ac:dyDescent="0.2">
      <c r="A490" s="339"/>
      <c r="B490" s="375"/>
      <c r="C490" s="375"/>
    </row>
    <row r="491" spans="1:3" ht="14.25" x14ac:dyDescent="0.2">
      <c r="A491" s="339"/>
      <c r="B491" s="375"/>
      <c r="C491" s="375"/>
    </row>
    <row r="492" spans="1:3" ht="14.25" x14ac:dyDescent="0.2">
      <c r="A492" s="339"/>
      <c r="B492" s="375"/>
      <c r="C492" s="375"/>
    </row>
    <row r="493" spans="1:3" ht="14.25" x14ac:dyDescent="0.2">
      <c r="A493" s="339"/>
      <c r="B493" s="375"/>
      <c r="C493" s="375"/>
    </row>
    <row r="494" spans="1:3" ht="14.25" x14ac:dyDescent="0.2">
      <c r="A494" s="339"/>
      <c r="B494" s="375"/>
      <c r="C494" s="375"/>
    </row>
    <row r="495" spans="1:3" ht="14.25" x14ac:dyDescent="0.2">
      <c r="A495" s="339"/>
      <c r="B495" s="375"/>
      <c r="C495" s="375"/>
    </row>
    <row r="496" spans="1:3" ht="14.25" x14ac:dyDescent="0.2">
      <c r="A496" s="339"/>
      <c r="B496" s="375"/>
      <c r="C496" s="375"/>
    </row>
    <row r="497" spans="1:3" ht="14.25" x14ac:dyDescent="0.2">
      <c r="A497" s="339"/>
      <c r="B497" s="375"/>
      <c r="C497" s="375"/>
    </row>
    <row r="498" spans="1:3" ht="14.25" x14ac:dyDescent="0.2">
      <c r="A498" s="339"/>
      <c r="B498" s="375"/>
      <c r="C498" s="375"/>
    </row>
    <row r="499" spans="1:3" ht="15" x14ac:dyDescent="0.25">
      <c r="A499" s="339"/>
      <c r="B499" s="375"/>
      <c r="C499" s="337" t="s">
        <v>443</v>
      </c>
    </row>
    <row r="500" spans="1:3" ht="14.25" x14ac:dyDescent="0.2">
      <c r="A500" s="339"/>
      <c r="B500" s="375"/>
      <c r="C500" s="375"/>
    </row>
    <row r="501" spans="1:3" ht="14.25" x14ac:dyDescent="0.2">
      <c r="A501" s="339"/>
      <c r="B501" s="375"/>
      <c r="C501" s="375"/>
    </row>
    <row r="502" spans="1:3" ht="14.25" x14ac:dyDescent="0.2">
      <c r="A502" s="339"/>
      <c r="B502" s="375"/>
      <c r="C502" s="375"/>
    </row>
    <row r="503" spans="1:3" ht="14.25" x14ac:dyDescent="0.2">
      <c r="A503" s="339"/>
      <c r="B503" s="375"/>
      <c r="C503" s="375"/>
    </row>
    <row r="504" spans="1:3" ht="14.25" x14ac:dyDescent="0.2">
      <c r="A504" s="339"/>
      <c r="B504" s="375"/>
      <c r="C504" s="375"/>
    </row>
    <row r="505" spans="1:3" ht="14.25" x14ac:dyDescent="0.2">
      <c r="A505" s="339"/>
      <c r="B505" s="375"/>
      <c r="C505" s="375"/>
    </row>
    <row r="506" spans="1:3" ht="14.25" x14ac:dyDescent="0.2">
      <c r="A506" s="339"/>
      <c r="B506" s="375"/>
      <c r="C506" s="375"/>
    </row>
    <row r="507" spans="1:3" ht="14.25" x14ac:dyDescent="0.2">
      <c r="A507" s="339"/>
      <c r="B507" s="375"/>
      <c r="C507" s="375"/>
    </row>
    <row r="508" spans="1:3" ht="14.25" x14ac:dyDescent="0.2">
      <c r="A508" s="339"/>
      <c r="B508" s="375"/>
      <c r="C508" s="375"/>
    </row>
    <row r="509" spans="1:3" ht="14.25" x14ac:dyDescent="0.2">
      <c r="A509" s="339"/>
      <c r="B509" s="375"/>
      <c r="C509" s="375"/>
    </row>
    <row r="510" spans="1:3" ht="14.25" x14ac:dyDescent="0.2">
      <c r="A510" s="339"/>
      <c r="B510" s="375"/>
      <c r="C510" s="375"/>
    </row>
    <row r="511" spans="1:3" ht="14.25" x14ac:dyDescent="0.2">
      <c r="A511" s="339"/>
      <c r="B511" s="375"/>
      <c r="C511" s="375"/>
    </row>
    <row r="512" spans="1:3" ht="15" x14ac:dyDescent="0.25">
      <c r="A512" s="339"/>
      <c r="B512" s="376"/>
      <c r="C512" s="376"/>
    </row>
    <row r="513" spans="1:3" ht="15" x14ac:dyDescent="0.25">
      <c r="A513" s="339"/>
      <c r="B513" s="376"/>
      <c r="C513" s="376"/>
    </row>
    <row r="514" spans="1:3" ht="15" x14ac:dyDescent="0.25">
      <c r="A514" s="339"/>
      <c r="B514" s="376"/>
      <c r="C514" s="376"/>
    </row>
    <row r="515" spans="1:3" ht="15" x14ac:dyDescent="0.25">
      <c r="A515" s="339"/>
      <c r="B515" s="376"/>
      <c r="C515" s="376"/>
    </row>
    <row r="516" spans="1:3" ht="15" x14ac:dyDescent="0.25">
      <c r="A516" s="339"/>
      <c r="B516" s="376"/>
      <c r="C516" s="376"/>
    </row>
    <row r="517" spans="1:3" ht="15" x14ac:dyDescent="0.25">
      <c r="A517" s="339"/>
      <c r="B517" s="376"/>
      <c r="C517" s="376"/>
    </row>
    <row r="518" spans="1:3" ht="15" x14ac:dyDescent="0.25">
      <c r="A518" s="339"/>
      <c r="B518" s="376"/>
      <c r="C518" s="376"/>
    </row>
    <row r="519" spans="1:3" ht="15" x14ac:dyDescent="0.25">
      <c r="A519" s="339"/>
      <c r="B519" s="376"/>
      <c r="C519" s="376"/>
    </row>
    <row r="520" spans="1:3" ht="15" x14ac:dyDescent="0.25">
      <c r="A520" s="339"/>
      <c r="B520" s="376"/>
      <c r="C520" s="376"/>
    </row>
    <row r="521" spans="1:3" ht="15" x14ac:dyDescent="0.25">
      <c r="A521" s="339"/>
      <c r="B521" s="376"/>
      <c r="C521" s="376"/>
    </row>
    <row r="522" spans="1:3" ht="15" x14ac:dyDescent="0.25">
      <c r="A522" s="339"/>
      <c r="B522" s="376"/>
      <c r="C522" s="376"/>
    </row>
    <row r="523" spans="1:3" ht="15" x14ac:dyDescent="0.25">
      <c r="A523" s="339"/>
      <c r="B523" s="376"/>
      <c r="C523" s="376"/>
    </row>
    <row r="524" spans="1:3" ht="15" x14ac:dyDescent="0.25">
      <c r="A524" s="339"/>
      <c r="B524" s="376"/>
      <c r="C524" s="376"/>
    </row>
    <row r="525" spans="1:3" ht="15" x14ac:dyDescent="0.25">
      <c r="A525" s="339"/>
      <c r="B525" s="376"/>
      <c r="C525" s="376"/>
    </row>
  </sheetData>
  <mergeCells count="16">
    <mergeCell ref="B133:C133"/>
    <mergeCell ref="B1:C1"/>
    <mergeCell ref="B7:C7"/>
    <mergeCell ref="B8:C8"/>
    <mergeCell ref="B80:C80"/>
    <mergeCell ref="B81:C81"/>
    <mergeCell ref="B317:C317"/>
    <mergeCell ref="B318:C318"/>
    <mergeCell ref="B382:C382"/>
    <mergeCell ref="B383:C383"/>
    <mergeCell ref="B134:C134"/>
    <mergeCell ref="B135:C135"/>
    <mergeCell ref="B191:C191"/>
    <mergeCell ref="B192:C192"/>
    <mergeCell ref="B248:C248"/>
    <mergeCell ref="B249:C249"/>
  </mergeCells>
  <pageMargins left="0.7" right="0.7" top="0.57999999999999996" bottom="0.75" header="0.3" footer="0.3"/>
  <pageSetup scale="83" orientation="portrait" r:id="rId1"/>
  <rowBreaks count="1" manualBreakCount="1">
    <brk id="428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5"/>
  <dimension ref="B1:V60"/>
  <sheetViews>
    <sheetView showGridLines="0" zoomScaleNormal="100" workbookViewId="0">
      <pane ySplit="1" topLeftCell="A62" activePane="bottomLeft" state="frozen"/>
      <selection pane="bottomLeft" activeCell="J58" sqref="J58"/>
    </sheetView>
  </sheetViews>
  <sheetFormatPr baseColWidth="10" defaultColWidth="11.42578125" defaultRowHeight="18.75" x14ac:dyDescent="0.3"/>
  <cols>
    <col min="1" max="1" width="4.5703125" customWidth="1"/>
    <col min="3" max="10" width="7.85546875" customWidth="1"/>
    <col min="11" max="11" width="7" customWidth="1"/>
    <col min="12" max="16" width="4.7109375" style="62" customWidth="1"/>
    <col min="17" max="17" width="5.7109375" customWidth="1"/>
  </cols>
  <sheetData>
    <row r="1" spans="2:18" ht="3" customHeight="1" thickBot="1" x14ac:dyDescent="0.35"/>
    <row r="2" spans="2:18" ht="15" x14ac:dyDescent="0.25">
      <c r="B2" s="590" t="s">
        <v>87</v>
      </c>
      <c r="C2" s="591"/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1"/>
      <c r="O2" s="591"/>
      <c r="P2" s="591"/>
      <c r="Q2" s="592"/>
    </row>
    <row r="3" spans="2:18" ht="15.75" thickBot="1" x14ac:dyDescent="0.3">
      <c r="B3" s="593"/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  <c r="Q3" s="595"/>
    </row>
    <row r="4" spans="2:18" s="69" customFormat="1" ht="21.75" customHeight="1" x14ac:dyDescent="0.3">
      <c r="B4" s="596" t="s">
        <v>88</v>
      </c>
      <c r="C4" s="63" t="s">
        <v>89</v>
      </c>
      <c r="D4" s="64"/>
      <c r="E4" s="64"/>
      <c r="F4" s="64"/>
      <c r="G4" s="64"/>
      <c r="H4" s="64"/>
      <c r="I4" s="64"/>
      <c r="J4" s="65"/>
      <c r="K4" s="66">
        <v>1657</v>
      </c>
      <c r="L4" s="599">
        <v>95000000</v>
      </c>
      <c r="M4" s="599"/>
      <c r="N4" s="599"/>
      <c r="O4" s="599"/>
      <c r="P4" s="599"/>
      <c r="Q4" s="67" t="s">
        <v>90</v>
      </c>
      <c r="R4" s="68">
        <f>+IF(L4&gt;0,1,0)</f>
        <v>1</v>
      </c>
    </row>
    <row r="5" spans="2:18" s="69" customFormat="1" ht="21.75" customHeight="1" x14ac:dyDescent="0.3">
      <c r="B5" s="597"/>
      <c r="C5" s="70" t="s">
        <v>91</v>
      </c>
      <c r="D5" s="71"/>
      <c r="E5" s="71"/>
      <c r="F5" s="71"/>
      <c r="G5" s="71"/>
      <c r="H5" s="71"/>
      <c r="I5" s="71"/>
      <c r="J5" s="72"/>
      <c r="K5" s="73">
        <v>1658</v>
      </c>
      <c r="L5" s="587"/>
      <c r="M5" s="571"/>
      <c r="N5" s="571"/>
      <c r="O5" s="571"/>
      <c r="P5" s="588"/>
      <c r="Q5" s="74" t="s">
        <v>90</v>
      </c>
      <c r="R5" s="68">
        <f t="shared" ref="R5:R57" si="0">+IF(L5&gt;0,1,0)</f>
        <v>0</v>
      </c>
    </row>
    <row r="6" spans="2:18" s="69" customFormat="1" ht="21.75" customHeight="1" x14ac:dyDescent="0.3">
      <c r="B6" s="597"/>
      <c r="C6" s="75" t="s">
        <v>92</v>
      </c>
      <c r="D6" s="76"/>
      <c r="E6" s="76"/>
      <c r="F6" s="76"/>
      <c r="G6" s="76"/>
      <c r="H6" s="76"/>
      <c r="I6" s="76"/>
      <c r="J6" s="77"/>
      <c r="K6" s="78">
        <v>1659</v>
      </c>
      <c r="L6" s="587"/>
      <c r="M6" s="571"/>
      <c r="N6" s="571"/>
      <c r="O6" s="571"/>
      <c r="P6" s="588"/>
      <c r="Q6" s="79" t="s">
        <v>90</v>
      </c>
      <c r="R6" s="68">
        <f t="shared" si="0"/>
        <v>0</v>
      </c>
    </row>
    <row r="7" spans="2:18" s="69" customFormat="1" ht="21.75" customHeight="1" x14ac:dyDescent="0.3">
      <c r="B7" s="597"/>
      <c r="C7" s="70" t="s">
        <v>93</v>
      </c>
      <c r="D7" s="71"/>
      <c r="E7" s="71"/>
      <c r="F7" s="71"/>
      <c r="G7" s="71"/>
      <c r="H7" s="71"/>
      <c r="I7" s="71"/>
      <c r="J7" s="72"/>
      <c r="K7" s="73">
        <v>1660</v>
      </c>
      <c r="L7" s="587">
        <v>1000000</v>
      </c>
      <c r="M7" s="571"/>
      <c r="N7" s="571"/>
      <c r="O7" s="571"/>
      <c r="P7" s="588"/>
      <c r="Q7" s="74" t="s">
        <v>90</v>
      </c>
      <c r="R7" s="68">
        <f t="shared" si="0"/>
        <v>1</v>
      </c>
    </row>
    <row r="8" spans="2:18" s="69" customFormat="1" ht="21.75" customHeight="1" x14ac:dyDescent="0.3">
      <c r="B8" s="597"/>
      <c r="C8" s="70" t="s">
        <v>94</v>
      </c>
      <c r="D8" s="71"/>
      <c r="E8" s="71"/>
      <c r="F8" s="71"/>
      <c r="G8" s="71"/>
      <c r="H8" s="71"/>
      <c r="I8" s="71"/>
      <c r="J8" s="72"/>
      <c r="K8" s="73">
        <v>1661</v>
      </c>
      <c r="L8" s="587"/>
      <c r="M8" s="571"/>
      <c r="N8" s="571"/>
      <c r="O8" s="571"/>
      <c r="P8" s="588"/>
      <c r="Q8" s="80" t="s">
        <v>95</v>
      </c>
      <c r="R8" s="68">
        <f t="shared" si="0"/>
        <v>0</v>
      </c>
    </row>
    <row r="9" spans="2:18" s="69" customFormat="1" ht="21.75" customHeight="1" x14ac:dyDescent="0.3">
      <c r="B9" s="597"/>
      <c r="C9" s="70" t="s">
        <v>96</v>
      </c>
      <c r="D9" s="71"/>
      <c r="E9" s="71"/>
      <c r="F9" s="71"/>
      <c r="G9" s="71"/>
      <c r="H9" s="71"/>
      <c r="I9" s="71"/>
      <c r="J9" s="72"/>
      <c r="K9" s="73">
        <v>1662</v>
      </c>
      <c r="L9" s="587">
        <v>18250000</v>
      </c>
      <c r="M9" s="571"/>
      <c r="N9" s="571"/>
      <c r="O9" s="571"/>
      <c r="P9" s="588"/>
      <c r="Q9" s="80" t="s">
        <v>95</v>
      </c>
      <c r="R9" s="68">
        <f t="shared" si="0"/>
        <v>1</v>
      </c>
    </row>
    <row r="10" spans="2:18" s="69" customFormat="1" ht="21.75" customHeight="1" x14ac:dyDescent="0.3">
      <c r="B10" s="597"/>
      <c r="C10" s="70" t="s">
        <v>97</v>
      </c>
      <c r="D10" s="71"/>
      <c r="E10" s="71"/>
      <c r="F10" s="71"/>
      <c r="G10" s="71"/>
      <c r="H10" s="71"/>
      <c r="I10" s="71"/>
      <c r="J10" s="72"/>
      <c r="K10" s="73">
        <v>1140</v>
      </c>
      <c r="L10" s="587"/>
      <c r="M10" s="571"/>
      <c r="N10" s="571"/>
      <c r="O10" s="571"/>
      <c r="P10" s="588"/>
      <c r="Q10" s="80" t="s">
        <v>95</v>
      </c>
      <c r="R10" s="68">
        <f t="shared" si="0"/>
        <v>0</v>
      </c>
    </row>
    <row r="11" spans="2:18" s="69" customFormat="1" ht="21.75" customHeight="1" x14ac:dyDescent="0.3">
      <c r="B11" s="597"/>
      <c r="C11" s="70" t="s">
        <v>98</v>
      </c>
      <c r="D11" s="71"/>
      <c r="E11" s="71"/>
      <c r="F11" s="71"/>
      <c r="G11" s="71"/>
      <c r="H11" s="71"/>
      <c r="I11" s="71"/>
      <c r="J11" s="72"/>
      <c r="K11" s="73">
        <v>1663</v>
      </c>
      <c r="L11" s="587"/>
      <c r="M11" s="571"/>
      <c r="N11" s="571"/>
      <c r="O11" s="571"/>
      <c r="P11" s="588"/>
      <c r="Q11" s="80" t="s">
        <v>95</v>
      </c>
      <c r="R11" s="68">
        <f t="shared" si="0"/>
        <v>0</v>
      </c>
    </row>
    <row r="12" spans="2:18" s="69" customFormat="1" ht="21.75" customHeight="1" x14ac:dyDescent="0.3">
      <c r="B12" s="597"/>
      <c r="C12" s="70" t="s">
        <v>99</v>
      </c>
      <c r="D12" s="71"/>
      <c r="E12" s="71"/>
      <c r="F12" s="71"/>
      <c r="G12" s="71"/>
      <c r="H12" s="71"/>
      <c r="I12" s="71"/>
      <c r="J12" s="72"/>
      <c r="K12" s="73">
        <v>1664</v>
      </c>
      <c r="L12" s="587"/>
      <c r="M12" s="571"/>
      <c r="N12" s="571"/>
      <c r="O12" s="571"/>
      <c r="P12" s="588"/>
      <c r="Q12" s="80" t="s">
        <v>95</v>
      </c>
      <c r="R12" s="68">
        <f t="shared" si="0"/>
        <v>0</v>
      </c>
    </row>
    <row r="13" spans="2:18" s="69" customFormat="1" ht="21.75" customHeight="1" x14ac:dyDescent="0.3">
      <c r="B13" s="597"/>
      <c r="C13" s="70" t="s">
        <v>100</v>
      </c>
      <c r="D13" s="71"/>
      <c r="E13" s="71"/>
      <c r="F13" s="71"/>
      <c r="G13" s="71"/>
      <c r="H13" s="71"/>
      <c r="I13" s="71"/>
      <c r="J13" s="72"/>
      <c r="K13" s="73">
        <v>1665</v>
      </c>
      <c r="L13" s="587"/>
      <c r="M13" s="571"/>
      <c r="N13" s="571"/>
      <c r="O13" s="571"/>
      <c r="P13" s="588"/>
      <c r="Q13" s="80" t="s">
        <v>95</v>
      </c>
      <c r="R13" s="68">
        <f t="shared" si="0"/>
        <v>0</v>
      </c>
    </row>
    <row r="14" spans="2:18" s="69" customFormat="1" ht="21.75" customHeight="1" x14ac:dyDescent="0.3">
      <c r="B14" s="597"/>
      <c r="C14" s="70" t="s">
        <v>101</v>
      </c>
      <c r="D14" s="71"/>
      <c r="E14" s="71"/>
      <c r="F14" s="71"/>
      <c r="G14" s="71"/>
      <c r="H14" s="71"/>
      <c r="I14" s="71"/>
      <c r="J14" s="72"/>
      <c r="K14" s="73">
        <v>1666</v>
      </c>
      <c r="L14" s="587"/>
      <c r="M14" s="571"/>
      <c r="N14" s="571"/>
      <c r="O14" s="571"/>
      <c r="P14" s="588"/>
      <c r="Q14" s="80" t="s">
        <v>95</v>
      </c>
      <c r="R14" s="68">
        <f t="shared" si="0"/>
        <v>0</v>
      </c>
    </row>
    <row r="15" spans="2:18" s="69" customFormat="1" ht="23.1" customHeight="1" x14ac:dyDescent="0.3">
      <c r="B15" s="597"/>
      <c r="C15" s="536" t="s">
        <v>1269</v>
      </c>
      <c r="D15" s="537"/>
      <c r="E15" s="537"/>
      <c r="F15" s="537"/>
      <c r="G15" s="537"/>
      <c r="H15" s="537"/>
      <c r="I15" s="537"/>
      <c r="J15" s="538"/>
      <c r="K15" s="73">
        <v>1667</v>
      </c>
      <c r="L15" s="587"/>
      <c r="M15" s="571"/>
      <c r="N15" s="571"/>
      <c r="O15" s="571"/>
      <c r="P15" s="588"/>
      <c r="Q15" s="80" t="s">
        <v>95</v>
      </c>
      <c r="R15" s="68">
        <f t="shared" si="0"/>
        <v>0</v>
      </c>
    </row>
    <row r="16" spans="2:18" s="69" customFormat="1" ht="21.75" customHeight="1" x14ac:dyDescent="0.3">
      <c r="B16" s="597"/>
      <c r="C16" s="536" t="s">
        <v>1270</v>
      </c>
      <c r="D16" s="537"/>
      <c r="E16" s="537"/>
      <c r="F16" s="537"/>
      <c r="G16" s="537"/>
      <c r="H16" s="537"/>
      <c r="I16" s="537"/>
      <c r="J16" s="538"/>
      <c r="K16" s="73">
        <v>1668</v>
      </c>
      <c r="L16" s="587"/>
      <c r="M16" s="571"/>
      <c r="N16" s="571"/>
      <c r="O16" s="571"/>
      <c r="P16" s="588"/>
      <c r="Q16" s="80" t="s">
        <v>95</v>
      </c>
      <c r="R16" s="68">
        <f t="shared" si="0"/>
        <v>0</v>
      </c>
    </row>
    <row r="17" spans="2:22" s="69" customFormat="1" ht="21.75" customHeight="1" x14ac:dyDescent="0.3">
      <c r="B17" s="597"/>
      <c r="C17" s="70" t="s">
        <v>102</v>
      </c>
      <c r="D17" s="71"/>
      <c r="E17" s="71"/>
      <c r="F17" s="71"/>
      <c r="G17" s="71"/>
      <c r="H17" s="71"/>
      <c r="I17" s="71"/>
      <c r="J17" s="72"/>
      <c r="K17" s="73">
        <v>1141</v>
      </c>
      <c r="L17" s="587"/>
      <c r="M17" s="571"/>
      <c r="N17" s="571"/>
      <c r="O17" s="571"/>
      <c r="P17" s="588"/>
      <c r="Q17" s="80" t="s">
        <v>95</v>
      </c>
      <c r="R17" s="68">
        <f t="shared" si="0"/>
        <v>0</v>
      </c>
    </row>
    <row r="18" spans="2:22" s="69" customFormat="1" ht="21.75" customHeight="1" x14ac:dyDescent="0.3">
      <c r="B18" s="597"/>
      <c r="C18" s="75" t="s">
        <v>103</v>
      </c>
      <c r="D18" s="76"/>
      <c r="E18" s="76"/>
      <c r="F18" s="76"/>
      <c r="G18" s="76"/>
      <c r="H18" s="76"/>
      <c r="I18" s="76"/>
      <c r="J18" s="77"/>
      <c r="K18" s="78">
        <v>1142</v>
      </c>
      <c r="L18" s="587"/>
      <c r="M18" s="571"/>
      <c r="N18" s="571"/>
      <c r="O18" s="571"/>
      <c r="P18" s="588"/>
      <c r="Q18" s="81" t="s">
        <v>95</v>
      </c>
      <c r="R18" s="68">
        <f t="shared" si="0"/>
        <v>0</v>
      </c>
    </row>
    <row r="19" spans="2:22" s="69" customFormat="1" ht="21.75" customHeight="1" x14ac:dyDescent="0.3">
      <c r="B19" s="597"/>
      <c r="C19" s="70" t="s">
        <v>104</v>
      </c>
      <c r="D19" s="71"/>
      <c r="E19" s="71"/>
      <c r="F19" s="71"/>
      <c r="G19" s="71"/>
      <c r="H19" s="71"/>
      <c r="I19" s="71"/>
      <c r="J19" s="72"/>
      <c r="K19" s="73">
        <v>1669</v>
      </c>
      <c r="L19" s="587"/>
      <c r="M19" s="571"/>
      <c r="N19" s="571"/>
      <c r="O19" s="571"/>
      <c r="P19" s="588"/>
      <c r="Q19" s="80" t="s">
        <v>95</v>
      </c>
      <c r="R19" s="68">
        <f t="shared" si="0"/>
        <v>0</v>
      </c>
      <c r="U19" s="289"/>
    </row>
    <row r="20" spans="2:22" s="69" customFormat="1" ht="21.75" customHeight="1" x14ac:dyDescent="0.3">
      <c r="B20" s="597"/>
      <c r="C20" s="539" t="s">
        <v>105</v>
      </c>
      <c r="D20" s="540"/>
      <c r="E20" s="540"/>
      <c r="F20" s="540"/>
      <c r="G20" s="540"/>
      <c r="H20" s="540"/>
      <c r="I20" s="540"/>
      <c r="J20" s="541"/>
      <c r="K20" s="73">
        <v>1670</v>
      </c>
      <c r="L20" s="587">
        <v>2541955</v>
      </c>
      <c r="M20" s="571"/>
      <c r="N20" s="571"/>
      <c r="O20" s="571"/>
      <c r="P20" s="588"/>
      <c r="Q20" s="80" t="s">
        <v>95</v>
      </c>
      <c r="R20" s="68">
        <f t="shared" si="0"/>
        <v>1</v>
      </c>
    </row>
    <row r="21" spans="2:22" s="69" customFormat="1" ht="21.75" customHeight="1" thickBot="1" x14ac:dyDescent="0.35">
      <c r="B21" s="597"/>
      <c r="C21" s="82" t="s">
        <v>106</v>
      </c>
      <c r="D21" s="83"/>
      <c r="E21" s="83"/>
      <c r="F21" s="83"/>
      <c r="G21" s="83"/>
      <c r="H21" s="83"/>
      <c r="I21" s="83"/>
      <c r="J21" s="84"/>
      <c r="K21" s="85">
        <v>1671</v>
      </c>
      <c r="L21" s="589">
        <f>3019413-24848</f>
        <v>2994565</v>
      </c>
      <c r="M21" s="589"/>
      <c r="N21" s="589"/>
      <c r="O21" s="589"/>
      <c r="P21" s="589"/>
      <c r="Q21" s="86" t="s">
        <v>95</v>
      </c>
      <c r="R21" s="68">
        <f t="shared" si="0"/>
        <v>1</v>
      </c>
    </row>
    <row r="22" spans="2:22" s="69" customFormat="1" ht="21.75" customHeight="1" thickBot="1" x14ac:dyDescent="0.3">
      <c r="B22" s="598"/>
      <c r="C22" s="87" t="s">
        <v>107</v>
      </c>
      <c r="D22" s="88"/>
      <c r="E22" s="88"/>
      <c r="F22" s="88"/>
      <c r="G22" s="88"/>
      <c r="H22" s="88"/>
      <c r="I22" s="88"/>
      <c r="J22" s="89"/>
      <c r="K22" s="90">
        <v>1672</v>
      </c>
      <c r="L22" s="581">
        <f>+SUM(L4:P7)-SUM(L8:P21)</f>
        <v>72213480</v>
      </c>
      <c r="M22" s="582"/>
      <c r="N22" s="582"/>
      <c r="O22" s="582"/>
      <c r="P22" s="582"/>
      <c r="Q22" s="91" t="s">
        <v>108</v>
      </c>
      <c r="R22" s="68">
        <f t="shared" si="0"/>
        <v>1</v>
      </c>
    </row>
    <row r="23" spans="2:22" s="69" customFormat="1" ht="21.75" customHeight="1" x14ac:dyDescent="0.3">
      <c r="B23" s="583" t="s">
        <v>109</v>
      </c>
      <c r="C23" s="63" t="s">
        <v>110</v>
      </c>
      <c r="D23" s="64"/>
      <c r="E23" s="64"/>
      <c r="F23" s="64"/>
      <c r="G23" s="64"/>
      <c r="H23" s="64"/>
      <c r="I23" s="64"/>
      <c r="J23" s="65"/>
      <c r="K23" s="66">
        <v>1673</v>
      </c>
      <c r="L23" s="585">
        <f>-RLI!L21</f>
        <v>2733480</v>
      </c>
      <c r="M23" s="585"/>
      <c r="N23" s="585"/>
      <c r="O23" s="585"/>
      <c r="P23" s="585"/>
      <c r="Q23" s="67" t="s">
        <v>95</v>
      </c>
      <c r="R23" s="68">
        <f t="shared" si="0"/>
        <v>1</v>
      </c>
      <c r="V23" s="289"/>
    </row>
    <row r="24" spans="2:22" s="69" customFormat="1" ht="21.75" customHeight="1" x14ac:dyDescent="0.3">
      <c r="B24" s="583"/>
      <c r="C24" s="70" t="s">
        <v>111</v>
      </c>
      <c r="D24" s="71"/>
      <c r="E24" s="71"/>
      <c r="F24" s="71"/>
      <c r="G24" s="71"/>
      <c r="H24" s="71"/>
      <c r="I24" s="71"/>
      <c r="J24" s="72"/>
      <c r="K24" s="73">
        <v>1674</v>
      </c>
      <c r="L24" s="571">
        <f>+RLI!L12</f>
        <v>835000</v>
      </c>
      <c r="M24" s="571"/>
      <c r="N24" s="571"/>
      <c r="O24" s="571"/>
      <c r="P24" s="571"/>
      <c r="Q24" s="80" t="s">
        <v>90</v>
      </c>
      <c r="R24" s="68">
        <f t="shared" si="0"/>
        <v>1</v>
      </c>
      <c r="T24" s="289"/>
    </row>
    <row r="25" spans="2:22" s="69" customFormat="1" ht="27" customHeight="1" x14ac:dyDescent="0.3">
      <c r="B25" s="583"/>
      <c r="C25" s="578" t="s">
        <v>1271</v>
      </c>
      <c r="D25" s="540"/>
      <c r="E25" s="540"/>
      <c r="F25" s="540"/>
      <c r="G25" s="540"/>
      <c r="H25" s="540"/>
      <c r="I25" s="540"/>
      <c r="J25" s="541"/>
      <c r="K25" s="73">
        <v>1144</v>
      </c>
      <c r="L25" s="571">
        <f>+RLI!L6+RLI!L7+RLI!L9</f>
        <v>2825000</v>
      </c>
      <c r="M25" s="571"/>
      <c r="N25" s="571"/>
      <c r="O25" s="571"/>
      <c r="P25" s="571"/>
      <c r="Q25" s="80" t="s">
        <v>90</v>
      </c>
      <c r="R25" s="68">
        <f t="shared" si="0"/>
        <v>1</v>
      </c>
    </row>
    <row r="26" spans="2:22" s="69" customFormat="1" ht="21.75" customHeight="1" x14ac:dyDescent="0.3">
      <c r="B26" s="583"/>
      <c r="C26" s="70" t="s">
        <v>98</v>
      </c>
      <c r="D26" s="71"/>
      <c r="E26" s="71"/>
      <c r="F26" s="71"/>
      <c r="G26" s="71"/>
      <c r="H26" s="71"/>
      <c r="I26" s="71"/>
      <c r="J26" s="72"/>
      <c r="K26" s="73">
        <v>1675</v>
      </c>
      <c r="L26" s="571"/>
      <c r="M26" s="571"/>
      <c r="N26" s="571"/>
      <c r="O26" s="571"/>
      <c r="P26" s="571"/>
      <c r="Q26" s="80" t="s">
        <v>90</v>
      </c>
      <c r="R26" s="68">
        <f t="shared" si="0"/>
        <v>0</v>
      </c>
    </row>
    <row r="27" spans="2:22" s="69" customFormat="1" ht="21.75" customHeight="1" x14ac:dyDescent="0.3">
      <c r="B27" s="583"/>
      <c r="C27" s="70" t="s">
        <v>113</v>
      </c>
      <c r="D27" s="71"/>
      <c r="E27" s="71"/>
      <c r="F27" s="71"/>
      <c r="G27" s="71"/>
      <c r="H27" s="71"/>
      <c r="I27" s="71"/>
      <c r="J27" s="72"/>
      <c r="K27" s="73">
        <v>1175</v>
      </c>
      <c r="L27" s="571"/>
      <c r="M27" s="571"/>
      <c r="N27" s="571"/>
      <c r="O27" s="571"/>
      <c r="P27" s="571"/>
      <c r="Q27" s="80" t="s">
        <v>90</v>
      </c>
      <c r="R27" s="68">
        <f t="shared" si="0"/>
        <v>0</v>
      </c>
    </row>
    <row r="28" spans="2:22" s="69" customFormat="1" ht="21.75" customHeight="1" x14ac:dyDescent="0.3">
      <c r="B28" s="583"/>
      <c r="C28" s="75" t="s">
        <v>114</v>
      </c>
      <c r="D28" s="76"/>
      <c r="E28" s="76"/>
      <c r="F28" s="76"/>
      <c r="G28" s="76"/>
      <c r="H28" s="76"/>
      <c r="I28" s="76"/>
      <c r="J28" s="77"/>
      <c r="K28" s="78">
        <v>1676</v>
      </c>
      <c r="L28" s="570"/>
      <c r="M28" s="570"/>
      <c r="N28" s="570"/>
      <c r="O28" s="570"/>
      <c r="P28" s="570"/>
      <c r="Q28" s="81" t="s">
        <v>90</v>
      </c>
      <c r="R28" s="68">
        <f t="shared" si="0"/>
        <v>0</v>
      </c>
    </row>
    <row r="29" spans="2:22" s="69" customFormat="1" ht="21.75" customHeight="1" x14ac:dyDescent="0.3">
      <c r="B29" s="583"/>
      <c r="C29" s="70" t="s">
        <v>115</v>
      </c>
      <c r="D29" s="71"/>
      <c r="E29" s="71"/>
      <c r="F29" s="71"/>
      <c r="G29" s="71"/>
      <c r="H29" s="71"/>
      <c r="I29" s="71"/>
      <c r="J29" s="72"/>
      <c r="K29" s="73">
        <v>1677</v>
      </c>
      <c r="L29" s="571"/>
      <c r="M29" s="571"/>
      <c r="N29" s="571"/>
      <c r="O29" s="571"/>
      <c r="P29" s="571"/>
      <c r="Q29" s="80" t="s">
        <v>90</v>
      </c>
      <c r="R29" s="68">
        <f t="shared" si="0"/>
        <v>0</v>
      </c>
    </row>
    <row r="30" spans="2:22" s="69" customFormat="1" ht="21.75" customHeight="1" x14ac:dyDescent="0.3">
      <c r="B30" s="583"/>
      <c r="C30" s="70" t="s">
        <v>116</v>
      </c>
      <c r="D30" s="71"/>
      <c r="E30" s="71"/>
      <c r="F30" s="71"/>
      <c r="G30" s="71"/>
      <c r="H30" s="71"/>
      <c r="I30" s="71"/>
      <c r="J30" s="72"/>
      <c r="K30" s="73">
        <v>1678</v>
      </c>
      <c r="L30" s="571">
        <f>+RLI!L10+RLI!L8</f>
        <v>3775000</v>
      </c>
      <c r="M30" s="571"/>
      <c r="N30" s="571"/>
      <c r="O30" s="571"/>
      <c r="P30" s="571"/>
      <c r="Q30" s="80" t="s">
        <v>90</v>
      </c>
      <c r="R30" s="68">
        <f t="shared" si="0"/>
        <v>1</v>
      </c>
    </row>
    <row r="31" spans="2:22" s="69" customFormat="1" ht="21.75" customHeight="1" x14ac:dyDescent="0.3">
      <c r="B31" s="583"/>
      <c r="C31" s="75" t="s">
        <v>117</v>
      </c>
      <c r="D31" s="76"/>
      <c r="E31" s="76"/>
      <c r="F31" s="76"/>
      <c r="G31" s="76"/>
      <c r="H31" s="76"/>
      <c r="I31" s="76"/>
      <c r="J31" s="77"/>
      <c r="K31" s="78">
        <v>1150</v>
      </c>
      <c r="L31" s="570"/>
      <c r="M31" s="570"/>
      <c r="N31" s="570"/>
      <c r="O31" s="570"/>
      <c r="P31" s="586"/>
      <c r="Q31" s="81" t="s">
        <v>90</v>
      </c>
      <c r="R31" s="68">
        <f t="shared" si="0"/>
        <v>0</v>
      </c>
    </row>
    <row r="32" spans="2:22" s="69" customFormat="1" ht="21.75" customHeight="1" x14ac:dyDescent="0.3">
      <c r="B32" s="583"/>
      <c r="C32" s="539" t="s">
        <v>1272</v>
      </c>
      <c r="D32" s="540"/>
      <c r="E32" s="540"/>
      <c r="F32" s="540"/>
      <c r="G32" s="540"/>
      <c r="H32" s="540"/>
      <c r="I32" s="540"/>
      <c r="J32" s="541"/>
      <c r="K32" s="78">
        <v>1147</v>
      </c>
      <c r="L32" s="570"/>
      <c r="M32" s="570"/>
      <c r="N32" s="570"/>
      <c r="O32" s="570"/>
      <c r="P32" s="570"/>
      <c r="Q32" s="81" t="s">
        <v>90</v>
      </c>
      <c r="R32" s="68">
        <f t="shared" si="0"/>
        <v>0</v>
      </c>
    </row>
    <row r="33" spans="2:20" s="69" customFormat="1" ht="21.75" customHeight="1" x14ac:dyDescent="0.3">
      <c r="B33" s="583"/>
      <c r="C33" s="542" t="s">
        <v>1273</v>
      </c>
      <c r="D33" s="543"/>
      <c r="E33" s="543"/>
      <c r="F33" s="543"/>
      <c r="G33" s="543"/>
      <c r="H33" s="543"/>
      <c r="I33" s="543"/>
      <c r="J33" s="544"/>
      <c r="K33" s="78">
        <v>1148</v>
      </c>
      <c r="L33" s="570"/>
      <c r="M33" s="570"/>
      <c r="N33" s="570"/>
      <c r="O33" s="570"/>
      <c r="P33" s="570"/>
      <c r="Q33" s="81" t="s">
        <v>90</v>
      </c>
      <c r="R33" s="68">
        <f t="shared" si="0"/>
        <v>0</v>
      </c>
    </row>
    <row r="34" spans="2:20" s="69" customFormat="1" ht="21.75" customHeight="1" x14ac:dyDescent="0.3">
      <c r="B34" s="583"/>
      <c r="C34" s="75" t="s">
        <v>118</v>
      </c>
      <c r="D34" s="76"/>
      <c r="E34" s="76"/>
      <c r="F34" s="76"/>
      <c r="G34" s="76"/>
      <c r="H34" s="76"/>
      <c r="I34" s="76"/>
      <c r="J34" s="77"/>
      <c r="K34" s="78">
        <v>1149</v>
      </c>
      <c r="L34" s="570"/>
      <c r="M34" s="570"/>
      <c r="N34" s="570"/>
      <c r="O34" s="570"/>
      <c r="P34" s="570"/>
      <c r="Q34" s="81" t="s">
        <v>90</v>
      </c>
      <c r="R34" s="68">
        <f t="shared" si="0"/>
        <v>0</v>
      </c>
    </row>
    <row r="35" spans="2:20" s="69" customFormat="1" ht="21.75" customHeight="1" x14ac:dyDescent="0.3">
      <c r="B35" s="583"/>
      <c r="C35" s="75" t="s">
        <v>119</v>
      </c>
      <c r="D35" s="76"/>
      <c r="E35" s="76"/>
      <c r="F35" s="76"/>
      <c r="G35" s="76"/>
      <c r="H35" s="76"/>
      <c r="I35" s="76"/>
      <c r="J35" s="77"/>
      <c r="K35" s="78">
        <v>1151</v>
      </c>
      <c r="L35" s="570"/>
      <c r="M35" s="570"/>
      <c r="N35" s="570"/>
      <c r="O35" s="570"/>
      <c r="P35" s="570"/>
      <c r="Q35" s="81" t="s">
        <v>90</v>
      </c>
      <c r="R35" s="68">
        <f t="shared" si="0"/>
        <v>0</v>
      </c>
    </row>
    <row r="36" spans="2:20" s="69" customFormat="1" ht="21.75" customHeight="1" x14ac:dyDescent="0.3">
      <c r="B36" s="583"/>
      <c r="C36" s="75" t="s">
        <v>120</v>
      </c>
      <c r="D36" s="76"/>
      <c r="E36" s="76"/>
      <c r="F36" s="76"/>
      <c r="G36" s="76"/>
      <c r="H36" s="76"/>
      <c r="I36" s="76"/>
      <c r="J36" s="77"/>
      <c r="K36" s="78">
        <v>1152</v>
      </c>
      <c r="L36" s="570"/>
      <c r="M36" s="570"/>
      <c r="N36" s="570"/>
      <c r="O36" s="570"/>
      <c r="P36" s="570"/>
      <c r="Q36" s="81" t="s">
        <v>95</v>
      </c>
      <c r="R36" s="68">
        <f t="shared" si="0"/>
        <v>0</v>
      </c>
    </row>
    <row r="37" spans="2:20" s="69" customFormat="1" ht="21.75" customHeight="1" x14ac:dyDescent="0.3">
      <c r="B37" s="583"/>
      <c r="C37" s="75" t="s">
        <v>121</v>
      </c>
      <c r="D37" s="76"/>
      <c r="E37" s="76"/>
      <c r="F37" s="76"/>
      <c r="G37" s="76"/>
      <c r="H37" s="76"/>
      <c r="I37" s="76"/>
      <c r="J37" s="77"/>
      <c r="K37" s="78">
        <v>1176</v>
      </c>
      <c r="L37" s="570">
        <f>-RLI!L17</f>
        <v>2800000</v>
      </c>
      <c r="M37" s="570"/>
      <c r="N37" s="570"/>
      <c r="O37" s="570"/>
      <c r="P37" s="570"/>
      <c r="Q37" s="81" t="s">
        <v>95</v>
      </c>
      <c r="R37" s="68">
        <f t="shared" si="0"/>
        <v>1</v>
      </c>
    </row>
    <row r="38" spans="2:20" s="69" customFormat="1" ht="21.75" customHeight="1" x14ac:dyDescent="0.3">
      <c r="B38" s="583"/>
      <c r="C38" s="70" t="s">
        <v>122</v>
      </c>
      <c r="D38" s="71"/>
      <c r="E38" s="71"/>
      <c r="F38" s="71"/>
      <c r="G38" s="71"/>
      <c r="H38" s="71"/>
      <c r="I38" s="71"/>
      <c r="J38" s="72"/>
      <c r="K38" s="73">
        <v>1159</v>
      </c>
      <c r="L38" s="571"/>
      <c r="M38" s="571"/>
      <c r="N38" s="571"/>
      <c r="O38" s="571"/>
      <c r="P38" s="571"/>
      <c r="Q38" s="80" t="s">
        <v>95</v>
      </c>
      <c r="R38" s="68">
        <f t="shared" si="0"/>
        <v>0</v>
      </c>
    </row>
    <row r="39" spans="2:20" s="69" customFormat="1" ht="21.75" customHeight="1" x14ac:dyDescent="0.3">
      <c r="B39" s="583"/>
      <c r="C39" s="75" t="s">
        <v>123</v>
      </c>
      <c r="D39" s="76"/>
      <c r="E39" s="76"/>
      <c r="F39" s="76"/>
      <c r="G39" s="76"/>
      <c r="H39" s="76"/>
      <c r="I39" s="76"/>
      <c r="J39" s="77"/>
      <c r="K39" s="78">
        <v>1679</v>
      </c>
      <c r="L39" s="570"/>
      <c r="M39" s="570"/>
      <c r="N39" s="570"/>
      <c r="O39" s="570"/>
      <c r="P39" s="570"/>
      <c r="Q39" s="81" t="s">
        <v>95</v>
      </c>
      <c r="R39" s="68">
        <f t="shared" si="0"/>
        <v>0</v>
      </c>
    </row>
    <row r="40" spans="2:20" s="69" customFormat="1" ht="21.75" customHeight="1" x14ac:dyDescent="0.3">
      <c r="B40" s="583"/>
      <c r="C40" s="75" t="s">
        <v>124</v>
      </c>
      <c r="D40" s="76"/>
      <c r="E40" s="76"/>
      <c r="F40" s="76"/>
      <c r="G40" s="76"/>
      <c r="H40" s="76"/>
      <c r="I40" s="76"/>
      <c r="J40" s="77"/>
      <c r="K40" s="78">
        <v>1680</v>
      </c>
      <c r="L40" s="570"/>
      <c r="M40" s="570"/>
      <c r="N40" s="570"/>
      <c r="O40" s="570"/>
      <c r="P40" s="570"/>
      <c r="Q40" s="81" t="s">
        <v>95</v>
      </c>
      <c r="R40" s="68">
        <f t="shared" si="0"/>
        <v>0</v>
      </c>
    </row>
    <row r="41" spans="2:20" s="69" customFormat="1" ht="21.75" customHeight="1" x14ac:dyDescent="0.3">
      <c r="B41" s="583"/>
      <c r="C41" s="70" t="s">
        <v>125</v>
      </c>
      <c r="D41" s="71"/>
      <c r="E41" s="71"/>
      <c r="F41" s="71"/>
      <c r="G41" s="71"/>
      <c r="H41" s="71"/>
      <c r="I41" s="71"/>
      <c r="J41" s="72"/>
      <c r="K41" s="73">
        <v>1681</v>
      </c>
      <c r="L41" s="571"/>
      <c r="M41" s="571"/>
      <c r="N41" s="571"/>
      <c r="O41" s="571"/>
      <c r="P41" s="571"/>
      <c r="Q41" s="80" t="s">
        <v>95</v>
      </c>
      <c r="R41" s="68">
        <f t="shared" si="0"/>
        <v>0</v>
      </c>
    </row>
    <row r="42" spans="2:20" s="69" customFormat="1" ht="21.75" customHeight="1" x14ac:dyDescent="0.3">
      <c r="B42" s="583"/>
      <c r="C42" s="75" t="s">
        <v>126</v>
      </c>
      <c r="D42" s="92"/>
      <c r="E42" s="92"/>
      <c r="F42" s="76"/>
      <c r="G42" s="76"/>
      <c r="H42" s="76"/>
      <c r="I42" s="76"/>
      <c r="J42" s="77"/>
      <c r="K42" s="78">
        <v>1682</v>
      </c>
      <c r="L42" s="570">
        <f>-RLI!L18</f>
        <v>775000</v>
      </c>
      <c r="M42" s="570"/>
      <c r="N42" s="570"/>
      <c r="O42" s="570"/>
      <c r="P42" s="570"/>
      <c r="Q42" s="81" t="s">
        <v>95</v>
      </c>
      <c r="R42" s="68">
        <f t="shared" si="0"/>
        <v>1</v>
      </c>
    </row>
    <row r="43" spans="2:20" s="69" customFormat="1" ht="21.75" customHeight="1" x14ac:dyDescent="0.3">
      <c r="B43" s="583"/>
      <c r="C43" s="75" t="s">
        <v>127</v>
      </c>
      <c r="D43" s="92"/>
      <c r="E43" s="92"/>
      <c r="F43" s="76"/>
      <c r="G43" s="76"/>
      <c r="H43" s="76"/>
      <c r="I43" s="76"/>
      <c r="J43" s="77"/>
      <c r="K43" s="78">
        <v>1683</v>
      </c>
      <c r="L43" s="570">
        <f>-RLI!L19</f>
        <v>3000000</v>
      </c>
      <c r="M43" s="570"/>
      <c r="N43" s="570"/>
      <c r="O43" s="570"/>
      <c r="P43" s="570"/>
      <c r="Q43" s="81" t="s">
        <v>95</v>
      </c>
      <c r="R43" s="68">
        <f t="shared" si="0"/>
        <v>1</v>
      </c>
    </row>
    <row r="44" spans="2:20" s="69" customFormat="1" ht="21.75" customHeight="1" x14ac:dyDescent="0.3">
      <c r="B44" s="583"/>
      <c r="C44" s="575" t="s">
        <v>128</v>
      </c>
      <c r="D44" s="576"/>
      <c r="E44" s="576"/>
      <c r="F44" s="576"/>
      <c r="G44" s="576"/>
      <c r="H44" s="576"/>
      <c r="I44" s="576"/>
      <c r="J44" s="577"/>
      <c r="K44" s="78">
        <v>1684</v>
      </c>
      <c r="L44" s="570"/>
      <c r="M44" s="570"/>
      <c r="N44" s="570"/>
      <c r="O44" s="570"/>
      <c r="P44" s="570"/>
      <c r="Q44" s="81" t="s">
        <v>95</v>
      </c>
      <c r="R44" s="68">
        <f t="shared" si="0"/>
        <v>0</v>
      </c>
    </row>
    <row r="45" spans="2:20" s="69" customFormat="1" ht="21.75" customHeight="1" x14ac:dyDescent="0.3">
      <c r="B45" s="583"/>
      <c r="C45" s="75" t="s">
        <v>129</v>
      </c>
      <c r="D45" s="76"/>
      <c r="E45" s="76"/>
      <c r="F45" s="76"/>
      <c r="G45" s="76"/>
      <c r="H45" s="76"/>
      <c r="I45" s="76"/>
      <c r="J45" s="77"/>
      <c r="K45" s="78">
        <v>1685</v>
      </c>
      <c r="L45" s="570"/>
      <c r="M45" s="570"/>
      <c r="N45" s="570"/>
      <c r="O45" s="570"/>
      <c r="P45" s="570"/>
      <c r="Q45" s="81" t="s">
        <v>95</v>
      </c>
      <c r="R45" s="68">
        <f t="shared" si="0"/>
        <v>0</v>
      </c>
    </row>
    <row r="46" spans="2:20" s="69" customFormat="1" ht="27.75" customHeight="1" x14ac:dyDescent="0.3">
      <c r="B46" s="583"/>
      <c r="C46" s="578" t="s">
        <v>130</v>
      </c>
      <c r="D46" s="579"/>
      <c r="E46" s="579"/>
      <c r="F46" s="579"/>
      <c r="G46" s="579"/>
      <c r="H46" s="579"/>
      <c r="I46" s="579"/>
      <c r="J46" s="580"/>
      <c r="K46" s="78">
        <v>1686</v>
      </c>
      <c r="L46" s="570">
        <f>-RLI!L16</f>
        <v>1000000</v>
      </c>
      <c r="M46" s="570"/>
      <c r="N46" s="570"/>
      <c r="O46" s="570"/>
      <c r="P46" s="570"/>
      <c r="Q46" s="81" t="s">
        <v>95</v>
      </c>
      <c r="R46" s="68">
        <f t="shared" si="0"/>
        <v>1</v>
      </c>
      <c r="T46" s="289"/>
    </row>
    <row r="47" spans="2:20" s="69" customFormat="1" ht="21.75" customHeight="1" x14ac:dyDescent="0.3">
      <c r="B47" s="583"/>
      <c r="C47" s="572" t="s">
        <v>131</v>
      </c>
      <c r="D47" s="573"/>
      <c r="E47" s="573"/>
      <c r="F47" s="573"/>
      <c r="G47" s="573"/>
      <c r="H47" s="573"/>
      <c r="I47" s="573"/>
      <c r="J47" s="574"/>
      <c r="K47" s="78">
        <v>1183</v>
      </c>
      <c r="L47" s="570"/>
      <c r="M47" s="570"/>
      <c r="N47" s="570"/>
      <c r="O47" s="570"/>
      <c r="P47" s="570"/>
      <c r="Q47" s="81" t="s">
        <v>95</v>
      </c>
      <c r="R47" s="68">
        <f t="shared" si="0"/>
        <v>0</v>
      </c>
    </row>
    <row r="48" spans="2:20" s="69" customFormat="1" ht="21.75" customHeight="1" x14ac:dyDescent="0.3">
      <c r="B48" s="583"/>
      <c r="C48" s="75" t="s">
        <v>132</v>
      </c>
      <c r="D48" s="76"/>
      <c r="E48" s="76"/>
      <c r="F48" s="76"/>
      <c r="G48" s="76"/>
      <c r="H48" s="76"/>
      <c r="I48" s="76"/>
      <c r="J48" s="77"/>
      <c r="K48" s="78">
        <v>1687</v>
      </c>
      <c r="L48" s="570"/>
      <c r="M48" s="570"/>
      <c r="N48" s="570"/>
      <c r="O48" s="570"/>
      <c r="P48" s="570"/>
      <c r="Q48" s="81" t="s">
        <v>95</v>
      </c>
      <c r="R48" s="68">
        <f t="shared" si="0"/>
        <v>0</v>
      </c>
    </row>
    <row r="49" spans="2:18" s="69" customFormat="1" ht="21.75" customHeight="1" x14ac:dyDescent="0.3">
      <c r="B49" s="583"/>
      <c r="C49" s="75" t="s">
        <v>133</v>
      </c>
      <c r="D49" s="76"/>
      <c r="E49" s="76"/>
      <c r="F49" s="76"/>
      <c r="G49" s="76"/>
      <c r="H49" s="76"/>
      <c r="I49" s="76"/>
      <c r="J49" s="77"/>
      <c r="K49" s="78">
        <v>1688</v>
      </c>
      <c r="L49" s="570"/>
      <c r="M49" s="570"/>
      <c r="N49" s="570"/>
      <c r="O49" s="570"/>
      <c r="P49" s="570"/>
      <c r="Q49" s="81" t="s">
        <v>95</v>
      </c>
      <c r="R49" s="68">
        <f t="shared" si="0"/>
        <v>0</v>
      </c>
    </row>
    <row r="50" spans="2:18" s="69" customFormat="1" ht="21.75" customHeight="1" thickBot="1" x14ac:dyDescent="0.35">
      <c r="B50" s="583"/>
      <c r="C50" s="93" t="s">
        <v>134</v>
      </c>
      <c r="D50" s="94"/>
      <c r="E50" s="94"/>
      <c r="F50" s="94"/>
      <c r="G50" s="94"/>
      <c r="H50" s="94"/>
      <c r="I50" s="94"/>
      <c r="J50" s="95"/>
      <c r="K50" s="96">
        <v>1689</v>
      </c>
      <c r="L50" s="546"/>
      <c r="M50" s="546"/>
      <c r="N50" s="546"/>
      <c r="O50" s="546"/>
      <c r="P50" s="546"/>
      <c r="Q50" s="97" t="s">
        <v>95</v>
      </c>
      <c r="R50" s="68">
        <f t="shared" si="0"/>
        <v>0</v>
      </c>
    </row>
    <row r="51" spans="2:18" s="69" customFormat="1" ht="45.95" customHeight="1" thickBot="1" x14ac:dyDescent="0.35">
      <c r="B51" s="583"/>
      <c r="C51" s="547" t="s">
        <v>387</v>
      </c>
      <c r="D51" s="548"/>
      <c r="E51" s="548"/>
      <c r="F51" s="548"/>
      <c r="G51" s="548"/>
      <c r="H51" s="548"/>
      <c r="I51" s="548"/>
      <c r="J51" s="549"/>
      <c r="K51" s="90">
        <v>1728</v>
      </c>
      <c r="L51" s="550">
        <f>SUM(L22,L24:P35)-SUM(L23,L36:P50)</f>
        <v>69340000</v>
      </c>
      <c r="M51" s="551"/>
      <c r="N51" s="551"/>
      <c r="O51" s="551"/>
      <c r="P51" s="552"/>
      <c r="Q51" s="98" t="s">
        <v>108</v>
      </c>
      <c r="R51" s="290"/>
    </row>
    <row r="52" spans="2:18" s="69" customFormat="1" ht="21.75" customHeight="1" x14ac:dyDescent="0.3">
      <c r="B52" s="583"/>
      <c r="C52" s="63" t="s">
        <v>135</v>
      </c>
      <c r="D52" s="64"/>
      <c r="E52" s="64"/>
      <c r="F52" s="64"/>
      <c r="G52" s="64"/>
      <c r="H52" s="64"/>
      <c r="I52" s="64"/>
      <c r="J52" s="65"/>
      <c r="K52" s="66">
        <v>1154</v>
      </c>
      <c r="L52" s="553">
        <f>-RLI!L25</f>
        <v>5340000</v>
      </c>
      <c r="M52" s="553"/>
      <c r="N52" s="553"/>
      <c r="O52" s="553"/>
      <c r="P52" s="553"/>
      <c r="Q52" s="67" t="s">
        <v>95</v>
      </c>
      <c r="R52" s="68">
        <f t="shared" si="0"/>
        <v>1</v>
      </c>
    </row>
    <row r="53" spans="2:18" s="69" customFormat="1" ht="21.75" customHeight="1" thickBot="1" x14ac:dyDescent="0.35">
      <c r="B53" s="583"/>
      <c r="C53" s="82" t="s">
        <v>136</v>
      </c>
      <c r="D53" s="83"/>
      <c r="E53" s="83"/>
      <c r="F53" s="83"/>
      <c r="G53" s="83"/>
      <c r="H53" s="83"/>
      <c r="I53" s="83"/>
      <c r="J53" s="84"/>
      <c r="K53" s="85">
        <v>1157</v>
      </c>
      <c r="L53" s="554"/>
      <c r="M53" s="554"/>
      <c r="N53" s="554"/>
      <c r="O53" s="554"/>
      <c r="P53" s="554"/>
      <c r="Q53" s="86" t="s">
        <v>95</v>
      </c>
      <c r="R53" s="68">
        <f t="shared" si="0"/>
        <v>0</v>
      </c>
    </row>
    <row r="54" spans="2:18" s="69" customFormat="1" ht="40.5" customHeight="1" thickBot="1" x14ac:dyDescent="0.3">
      <c r="B54" s="583"/>
      <c r="C54" s="555" t="s">
        <v>1274</v>
      </c>
      <c r="D54" s="556"/>
      <c r="E54" s="556"/>
      <c r="F54" s="556"/>
      <c r="G54" s="556"/>
      <c r="H54" s="556"/>
      <c r="I54" s="556"/>
      <c r="J54" s="557"/>
      <c r="K54" s="254">
        <v>1690</v>
      </c>
      <c r="L54" s="558">
        <f>+L51-L52-L53</f>
        <v>64000000</v>
      </c>
      <c r="M54" s="559"/>
      <c r="N54" s="559"/>
      <c r="O54" s="559"/>
      <c r="P54" s="559"/>
      <c r="Q54" s="91" t="s">
        <v>108</v>
      </c>
      <c r="R54" s="68">
        <v>1</v>
      </c>
    </row>
    <row r="55" spans="2:18" s="69" customFormat="1" ht="21.75" customHeight="1" thickBot="1" x14ac:dyDescent="0.3">
      <c r="B55" s="583"/>
      <c r="C55" s="560" t="s">
        <v>137</v>
      </c>
      <c r="D55" s="561"/>
      <c r="E55" s="561"/>
      <c r="F55" s="561"/>
      <c r="G55" s="561"/>
      <c r="H55" s="561"/>
      <c r="I55" s="561"/>
      <c r="J55" s="561"/>
      <c r="K55" s="561"/>
      <c r="L55" s="561"/>
      <c r="M55" s="561"/>
      <c r="N55" s="561"/>
      <c r="O55" s="561"/>
      <c r="P55" s="561"/>
      <c r="Q55" s="562"/>
      <c r="R55" s="68">
        <v>0</v>
      </c>
    </row>
    <row r="56" spans="2:18" s="69" customFormat="1" ht="21.75" customHeight="1" x14ac:dyDescent="0.3">
      <c r="B56" s="583"/>
      <c r="C56" s="563" t="s">
        <v>1275</v>
      </c>
      <c r="D56" s="564"/>
      <c r="E56" s="564"/>
      <c r="F56" s="564"/>
      <c r="G56" s="564"/>
      <c r="H56" s="564"/>
      <c r="I56" s="564"/>
      <c r="J56" s="564"/>
      <c r="K56" s="66">
        <v>1155</v>
      </c>
      <c r="L56" s="565"/>
      <c r="M56" s="565"/>
      <c r="N56" s="565"/>
      <c r="O56" s="565"/>
      <c r="P56" s="565"/>
      <c r="Q56" s="67" t="s">
        <v>90</v>
      </c>
      <c r="R56" s="68">
        <f t="shared" si="0"/>
        <v>0</v>
      </c>
    </row>
    <row r="57" spans="2:18" s="69" customFormat="1" ht="21.75" customHeight="1" thickBot="1" x14ac:dyDescent="0.35">
      <c r="B57" s="583"/>
      <c r="C57" s="566" t="s">
        <v>1276</v>
      </c>
      <c r="D57" s="567"/>
      <c r="E57" s="567"/>
      <c r="F57" s="567"/>
      <c r="G57" s="567"/>
      <c r="H57" s="567"/>
      <c r="I57" s="567"/>
      <c r="J57" s="568"/>
      <c r="K57" s="96">
        <v>1156</v>
      </c>
      <c r="L57" s="569"/>
      <c r="M57" s="569"/>
      <c r="N57" s="569"/>
      <c r="O57" s="569"/>
      <c r="P57" s="569"/>
      <c r="Q57" s="99" t="s">
        <v>90</v>
      </c>
      <c r="R57" s="68">
        <f t="shared" si="0"/>
        <v>0</v>
      </c>
    </row>
    <row r="58" spans="2:18" s="69" customFormat="1" ht="28.5" customHeight="1" thickBot="1" x14ac:dyDescent="0.3">
      <c r="B58" s="584"/>
      <c r="C58" s="100" t="s">
        <v>138</v>
      </c>
      <c r="D58" s="101"/>
      <c r="E58" s="102"/>
      <c r="F58" s="101"/>
      <c r="G58" s="101"/>
      <c r="H58" s="101"/>
      <c r="I58" s="101"/>
      <c r="J58" s="101"/>
      <c r="K58" s="90">
        <v>1143</v>
      </c>
      <c r="L58" s="545"/>
      <c r="M58" s="545"/>
      <c r="N58" s="545"/>
      <c r="O58" s="545"/>
      <c r="P58" s="545"/>
      <c r="Q58" s="91" t="s">
        <v>108</v>
      </c>
      <c r="R58" s="68">
        <v>1</v>
      </c>
    </row>
    <row r="59" spans="2:18" x14ac:dyDescent="0.3">
      <c r="C59" s="103"/>
      <c r="D59" s="103"/>
      <c r="E59" s="103"/>
      <c r="F59" s="103"/>
      <c r="G59" s="103"/>
      <c r="H59" s="103"/>
      <c r="I59" s="103"/>
      <c r="J59" s="103"/>
      <c r="K59" s="103"/>
      <c r="Q59" s="103"/>
    </row>
    <row r="60" spans="2:18" x14ac:dyDescent="0.3">
      <c r="D60" s="337" t="s">
        <v>443</v>
      </c>
    </row>
  </sheetData>
  <autoFilter ref="R3:R58" xr:uid="{00000000-0009-0000-0000-000002000000}"/>
  <mergeCells count="71">
    <mergeCell ref="B2:Q3"/>
    <mergeCell ref="B4:B22"/>
    <mergeCell ref="L4:P4"/>
    <mergeCell ref="L5:P5"/>
    <mergeCell ref="L6:P6"/>
    <mergeCell ref="L7:P7"/>
    <mergeCell ref="L8:P8"/>
    <mergeCell ref="C20:J20"/>
    <mergeCell ref="L20:P20"/>
    <mergeCell ref="L9:P9"/>
    <mergeCell ref="L10:P10"/>
    <mergeCell ref="L11:P11"/>
    <mergeCell ref="L12:P12"/>
    <mergeCell ref="L13:P13"/>
    <mergeCell ref="L14:P14"/>
    <mergeCell ref="L15:P15"/>
    <mergeCell ref="L16:P16"/>
    <mergeCell ref="L17:P17"/>
    <mergeCell ref="L18:P18"/>
    <mergeCell ref="L19:P19"/>
    <mergeCell ref="L21:P21"/>
    <mergeCell ref="L22:P22"/>
    <mergeCell ref="B23:B58"/>
    <mergeCell ref="L23:P23"/>
    <mergeCell ref="L24:P24"/>
    <mergeCell ref="C25:J25"/>
    <mergeCell ref="L25:P25"/>
    <mergeCell ref="L26:P26"/>
    <mergeCell ref="L27:P27"/>
    <mergeCell ref="L28:P28"/>
    <mergeCell ref="L40:P40"/>
    <mergeCell ref="L29:P29"/>
    <mergeCell ref="L30:P30"/>
    <mergeCell ref="L31:P31"/>
    <mergeCell ref="L32:P32"/>
    <mergeCell ref="L33:P33"/>
    <mergeCell ref="L34:P34"/>
    <mergeCell ref="C47:J47"/>
    <mergeCell ref="L47:P47"/>
    <mergeCell ref="L48:P48"/>
    <mergeCell ref="L35:P35"/>
    <mergeCell ref="L36:P36"/>
    <mergeCell ref="L37:P37"/>
    <mergeCell ref="L38:P38"/>
    <mergeCell ref="L39:P39"/>
    <mergeCell ref="C44:J44"/>
    <mergeCell ref="L44:P44"/>
    <mergeCell ref="L45:P45"/>
    <mergeCell ref="C46:J46"/>
    <mergeCell ref="L46:P46"/>
    <mergeCell ref="L57:P57"/>
    <mergeCell ref="L49:P49"/>
    <mergeCell ref="L41:P41"/>
    <mergeCell ref="L42:P42"/>
    <mergeCell ref="L43:P43"/>
    <mergeCell ref="C15:J15"/>
    <mergeCell ref="C16:J16"/>
    <mergeCell ref="C32:J32"/>
    <mergeCell ref="C33:J33"/>
    <mergeCell ref="L58:P58"/>
    <mergeCell ref="L50:P50"/>
    <mergeCell ref="C51:J51"/>
    <mergeCell ref="L51:P51"/>
    <mergeCell ref="L52:P52"/>
    <mergeCell ref="L53:P53"/>
    <mergeCell ref="C54:J54"/>
    <mergeCell ref="L54:P54"/>
    <mergeCell ref="C55:Q55"/>
    <mergeCell ref="C56:J56"/>
    <mergeCell ref="L56:P56"/>
    <mergeCell ref="C57:J57"/>
  </mergeCells>
  <pageMargins left="0.70866141732283472" right="0.70866141732283472" top="0.56000000000000005" bottom="0.5" header="0.31496062992125984" footer="0.31496062992125984"/>
  <pageSetup paperSize="5" scale="80" fitToWidth="2" fitToHeight="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5"/>
  <sheetViews>
    <sheetView showGridLines="0" topLeftCell="A16" zoomScaleNormal="100" workbookViewId="0">
      <selection activeCell="F12" sqref="F12"/>
    </sheetView>
  </sheetViews>
  <sheetFormatPr baseColWidth="10" defaultColWidth="9.140625" defaultRowHeight="15" x14ac:dyDescent="0.25"/>
  <cols>
    <col min="1" max="1" width="4.42578125" style="33" customWidth="1"/>
    <col min="2" max="2" width="3.140625" style="33" customWidth="1"/>
    <col min="3" max="3" width="18" style="33" customWidth="1"/>
    <col min="4" max="4" width="20.85546875" style="33" customWidth="1"/>
    <col min="5" max="5" width="14" style="33" customWidth="1"/>
    <col min="6" max="6" width="15.7109375" style="33" customWidth="1"/>
    <col min="7" max="7" width="15.85546875" style="33" customWidth="1"/>
    <col min="8" max="8" width="12.42578125" style="33" customWidth="1"/>
    <col min="9" max="9" width="13.42578125" style="33" customWidth="1"/>
    <col min="10" max="10" width="10.85546875" style="33" customWidth="1"/>
    <col min="11" max="11" width="11.85546875" style="33" customWidth="1"/>
    <col min="12" max="16384" width="9.140625" style="33"/>
  </cols>
  <sheetData>
    <row r="1" spans="1:7" ht="15.75" thickBot="1" x14ac:dyDescent="0.3"/>
    <row r="2" spans="1:7" ht="19.5" customHeight="1" thickBot="1" x14ac:dyDescent="0.3">
      <c r="A2" s="34"/>
      <c r="B2" s="483" t="s">
        <v>305</v>
      </c>
      <c r="C2" s="484"/>
      <c r="D2" s="484"/>
      <c r="E2" s="484"/>
      <c r="F2" s="485"/>
    </row>
    <row r="3" spans="1:7" ht="15.75" x14ac:dyDescent="0.25">
      <c r="B3" s="31"/>
      <c r="C3" s="35"/>
      <c r="D3" s="1"/>
      <c r="F3" s="36" t="s">
        <v>80</v>
      </c>
    </row>
    <row r="4" spans="1:7" ht="16.5" thickBot="1" x14ac:dyDescent="0.3">
      <c r="B4" s="37" t="s">
        <v>301</v>
      </c>
      <c r="C4" s="38" t="s">
        <v>303</v>
      </c>
      <c r="D4" s="39"/>
      <c r="E4" s="40"/>
      <c r="F4" s="41">
        <f>+Antecedentes!N28</f>
        <v>101240000</v>
      </c>
    </row>
    <row r="5" spans="1:7" ht="16.5" thickBot="1" x14ac:dyDescent="0.3">
      <c r="B5" s="37" t="s">
        <v>301</v>
      </c>
      <c r="C5" s="38" t="s">
        <v>304</v>
      </c>
      <c r="D5" s="39"/>
      <c r="E5" s="184">
        <f>+Antecedentes!N55</f>
        <v>2.7E-2</v>
      </c>
      <c r="F5" s="51">
        <f>+ROUND(F4*E5,0)</f>
        <v>2733480</v>
      </c>
      <c r="G5" s="42"/>
    </row>
    <row r="6" spans="1:7" ht="16.5" thickBot="1" x14ac:dyDescent="0.3">
      <c r="B6" s="37" t="s">
        <v>301</v>
      </c>
      <c r="C6" s="38" t="s">
        <v>306</v>
      </c>
      <c r="D6" s="39"/>
      <c r="E6" s="40"/>
      <c r="F6" s="41">
        <f>+'R12'!L54</f>
        <v>64000000</v>
      </c>
      <c r="G6" s="42"/>
    </row>
    <row r="7" spans="1:7" ht="16.5" thickBot="1" x14ac:dyDescent="0.3">
      <c r="B7" s="224" t="s">
        <v>301</v>
      </c>
      <c r="C7" s="225" t="s">
        <v>336</v>
      </c>
      <c r="D7" s="226"/>
      <c r="E7" s="227"/>
      <c r="F7" s="237">
        <f>+RLI!L42</f>
        <v>5340000</v>
      </c>
      <c r="G7" s="42"/>
    </row>
    <row r="8" spans="1:7" ht="15.75" x14ac:dyDescent="0.25">
      <c r="B8" s="37" t="s">
        <v>301</v>
      </c>
      <c r="C8" s="38" t="s">
        <v>309</v>
      </c>
      <c r="D8" s="39"/>
      <c r="E8" s="40"/>
      <c r="F8" s="41">
        <f>Antecedentes!N33</f>
        <v>1000000</v>
      </c>
      <c r="G8" s="42"/>
    </row>
    <row r="9" spans="1:7" ht="15.75" x14ac:dyDescent="0.25">
      <c r="B9" s="37" t="s">
        <v>302</v>
      </c>
      <c r="C9" s="38" t="s">
        <v>310</v>
      </c>
      <c r="D9" s="39"/>
      <c r="E9" s="40"/>
      <c r="F9" s="41">
        <f>-'RAI Inicial y Final'!F13</f>
        <v>-55835000</v>
      </c>
      <c r="G9" s="42"/>
    </row>
    <row r="10" spans="1:7" ht="15.75" x14ac:dyDescent="0.25">
      <c r="B10" s="37" t="s">
        <v>302</v>
      </c>
      <c r="C10" s="186" t="s">
        <v>311</v>
      </c>
      <c r="D10" s="39"/>
      <c r="E10" s="40"/>
      <c r="F10" s="41">
        <f>-RLI!L6</f>
        <v>-50000</v>
      </c>
      <c r="G10" s="42"/>
    </row>
    <row r="11" spans="1:7" ht="15.75" x14ac:dyDescent="0.25">
      <c r="B11" s="37" t="s">
        <v>302</v>
      </c>
      <c r="C11" s="186" t="s">
        <v>383</v>
      </c>
      <c r="D11" s="39"/>
      <c r="E11" s="40"/>
      <c r="F11" s="41">
        <f>-RLI!L7</f>
        <v>-200000</v>
      </c>
      <c r="G11" s="42"/>
    </row>
    <row r="12" spans="1:7" ht="15.75" x14ac:dyDescent="0.25">
      <c r="B12" s="37" t="s">
        <v>302</v>
      </c>
      <c r="C12" s="186" t="s">
        <v>312</v>
      </c>
      <c r="D12" s="39"/>
      <c r="E12" s="40"/>
      <c r="F12" s="41">
        <f>-RLI!L9</f>
        <v>-2575000</v>
      </c>
      <c r="G12" s="42"/>
    </row>
    <row r="13" spans="1:7" ht="18.75" x14ac:dyDescent="0.3">
      <c r="B13" s="43" t="s">
        <v>307</v>
      </c>
      <c r="C13" s="185" t="s">
        <v>308</v>
      </c>
      <c r="D13" s="45"/>
      <c r="E13" s="46"/>
      <c r="F13" s="206">
        <f>SUM(F3:F12)</f>
        <v>115653480</v>
      </c>
    </row>
    <row r="16" spans="1:7" x14ac:dyDescent="0.25">
      <c r="C16" s="337" t="s">
        <v>443</v>
      </c>
    </row>
    <row r="19" spans="3:5" x14ac:dyDescent="0.25">
      <c r="C19" s="50"/>
      <c r="D19" s="50"/>
      <c r="E19" s="50"/>
    </row>
    <row r="23" spans="3:5" ht="36.75" customHeight="1" x14ac:dyDescent="0.25"/>
    <row r="25" spans="3:5" x14ac:dyDescent="0.25">
      <c r="C25" s="50"/>
      <c r="D25" s="50"/>
      <c r="E25" s="50"/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5" scale="12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7">
    <pageSetUpPr fitToPage="1"/>
  </sheetPr>
  <dimension ref="B1:P30"/>
  <sheetViews>
    <sheetView showGridLines="0" zoomScale="85" zoomScaleNormal="85" workbookViewId="0">
      <pane ySplit="3" topLeftCell="A22" activePane="bottomLeft" state="frozen"/>
      <selection activeCell="C51" sqref="C51:J51"/>
      <selection pane="bottomLeft" activeCell="B27" sqref="B27:H27"/>
    </sheetView>
  </sheetViews>
  <sheetFormatPr baseColWidth="10" defaultColWidth="11.42578125" defaultRowHeight="18.75" x14ac:dyDescent="0.3"/>
  <cols>
    <col min="1" max="1" width="4.7109375" customWidth="1"/>
    <col min="2" max="8" width="11.42578125" style="105"/>
    <col min="9" max="9" width="7.28515625" style="105" customWidth="1"/>
    <col min="10" max="14" width="4.7109375" style="62" customWidth="1"/>
    <col min="15" max="15" width="4.7109375" style="105" customWidth="1"/>
  </cols>
  <sheetData>
    <row r="1" spans="2:16" ht="3.75" customHeight="1" thickBot="1" x14ac:dyDescent="0.35"/>
    <row r="2" spans="2:16" ht="15" x14ac:dyDescent="0.25">
      <c r="B2" s="617" t="s">
        <v>146</v>
      </c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9"/>
    </row>
    <row r="3" spans="2:16" ht="15.75" thickBot="1" x14ac:dyDescent="0.3">
      <c r="B3" s="620"/>
      <c r="C3" s="621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2"/>
    </row>
    <row r="4" spans="2:16" ht="19.5" customHeight="1" x14ac:dyDescent="0.25">
      <c r="B4" s="623" t="s">
        <v>1309</v>
      </c>
      <c r="C4" s="624"/>
      <c r="D4" s="624"/>
      <c r="E4" s="624"/>
      <c r="F4" s="624"/>
      <c r="G4" s="624"/>
      <c r="H4" s="624"/>
      <c r="I4" s="66">
        <v>1145</v>
      </c>
      <c r="J4" s="625">
        <f>+'Razonabilidad CPT'!F4</f>
        <v>101240000</v>
      </c>
      <c r="K4" s="625"/>
      <c r="L4" s="625"/>
      <c r="M4" s="625"/>
      <c r="N4" s="625"/>
      <c r="O4" s="67" t="s">
        <v>90</v>
      </c>
      <c r="P4" s="68">
        <f>+IF(J4&gt;0,1,0)</f>
        <v>1</v>
      </c>
    </row>
    <row r="5" spans="2:16" ht="19.5" customHeight="1" x14ac:dyDescent="0.25">
      <c r="B5" s="613" t="s">
        <v>1310</v>
      </c>
      <c r="C5" s="614"/>
      <c r="D5" s="614"/>
      <c r="E5" s="614"/>
      <c r="F5" s="614"/>
      <c r="G5" s="614"/>
      <c r="H5" s="614"/>
      <c r="I5" s="73">
        <v>1146</v>
      </c>
      <c r="J5" s="615"/>
      <c r="K5" s="615"/>
      <c r="L5" s="615"/>
      <c r="M5" s="615"/>
      <c r="N5" s="615"/>
      <c r="O5" s="80" t="s">
        <v>95</v>
      </c>
      <c r="P5" s="68">
        <f t="shared" ref="P5:P27" si="0">+IF(J5&gt;0,1,0)</f>
        <v>0</v>
      </c>
    </row>
    <row r="6" spans="2:16" ht="19.5" customHeight="1" x14ac:dyDescent="0.35">
      <c r="B6" s="294" t="s">
        <v>147</v>
      </c>
      <c r="C6" s="295"/>
      <c r="D6" s="295"/>
      <c r="E6" s="295"/>
      <c r="F6" s="295"/>
      <c r="G6" s="295"/>
      <c r="H6" s="296">
        <f>+Antecedentes!N55</f>
        <v>2.7E-2</v>
      </c>
      <c r="I6" s="73">
        <v>1177</v>
      </c>
      <c r="J6" s="626">
        <f>ROUND(+J4*H6,0)</f>
        <v>2733480</v>
      </c>
      <c r="K6" s="626"/>
      <c r="L6" s="626"/>
      <c r="M6" s="626"/>
      <c r="N6" s="626"/>
      <c r="O6" s="80" t="s">
        <v>90</v>
      </c>
      <c r="P6" s="68">
        <f t="shared" si="0"/>
        <v>1</v>
      </c>
    </row>
    <row r="7" spans="2:16" ht="19.5" customHeight="1" x14ac:dyDescent="0.25">
      <c r="B7" s="613" t="s">
        <v>148</v>
      </c>
      <c r="C7" s="614"/>
      <c r="D7" s="614"/>
      <c r="E7" s="614"/>
      <c r="F7" s="614"/>
      <c r="G7" s="614"/>
      <c r="H7" s="614"/>
      <c r="I7" s="73">
        <v>893</v>
      </c>
      <c r="J7" s="615"/>
      <c r="K7" s="615"/>
      <c r="L7" s="615"/>
      <c r="M7" s="615"/>
      <c r="N7" s="627"/>
      <c r="O7" s="80" t="s">
        <v>90</v>
      </c>
      <c r="P7" s="68">
        <f t="shared" si="0"/>
        <v>0</v>
      </c>
    </row>
    <row r="8" spans="2:16" ht="19.5" customHeight="1" x14ac:dyDescent="0.25">
      <c r="B8" s="609" t="s">
        <v>149</v>
      </c>
      <c r="C8" s="610"/>
      <c r="D8" s="610"/>
      <c r="E8" s="610"/>
      <c r="F8" s="610"/>
      <c r="G8" s="610"/>
      <c r="H8" s="610"/>
      <c r="I8" s="78">
        <v>894</v>
      </c>
      <c r="J8" s="616"/>
      <c r="K8" s="616"/>
      <c r="L8" s="616"/>
      <c r="M8" s="616"/>
      <c r="N8" s="616"/>
      <c r="O8" s="81" t="s">
        <v>95</v>
      </c>
      <c r="P8" s="68">
        <f t="shared" si="0"/>
        <v>0</v>
      </c>
    </row>
    <row r="9" spans="2:16" ht="19.5" customHeight="1" x14ac:dyDescent="0.25">
      <c r="B9" s="613" t="s">
        <v>150</v>
      </c>
      <c r="C9" s="614"/>
      <c r="D9" s="614"/>
      <c r="E9" s="614"/>
      <c r="F9" s="614"/>
      <c r="G9" s="614"/>
      <c r="H9" s="614"/>
      <c r="I9" s="73">
        <v>1694</v>
      </c>
      <c r="J9" s="616">
        <f>+'R12'!L54</f>
        <v>64000000</v>
      </c>
      <c r="K9" s="616"/>
      <c r="L9" s="616"/>
      <c r="M9" s="616"/>
      <c r="N9" s="616"/>
      <c r="O9" s="80" t="s">
        <v>90</v>
      </c>
      <c r="P9" s="68">
        <f t="shared" si="0"/>
        <v>1</v>
      </c>
    </row>
    <row r="10" spans="2:16" ht="19.5" customHeight="1" x14ac:dyDescent="0.25">
      <c r="B10" s="613" t="s">
        <v>138</v>
      </c>
      <c r="C10" s="614"/>
      <c r="D10" s="614"/>
      <c r="E10" s="614"/>
      <c r="F10" s="614"/>
      <c r="G10" s="614"/>
      <c r="H10" s="614"/>
      <c r="I10" s="73">
        <v>1695</v>
      </c>
      <c r="J10" s="615"/>
      <c r="K10" s="615"/>
      <c r="L10" s="615"/>
      <c r="M10" s="615"/>
      <c r="N10" s="615"/>
      <c r="O10" s="80" t="s">
        <v>95</v>
      </c>
      <c r="P10" s="68">
        <f t="shared" si="0"/>
        <v>0</v>
      </c>
    </row>
    <row r="11" spans="2:16" ht="19.5" customHeight="1" x14ac:dyDescent="0.25">
      <c r="B11" s="613" t="s">
        <v>134</v>
      </c>
      <c r="C11" s="614"/>
      <c r="D11" s="614"/>
      <c r="E11" s="614"/>
      <c r="F11" s="614"/>
      <c r="G11" s="614"/>
      <c r="H11" s="614"/>
      <c r="I11" s="73">
        <v>1696</v>
      </c>
      <c r="J11" s="615"/>
      <c r="K11" s="615"/>
      <c r="L11" s="615"/>
      <c r="M11" s="615"/>
      <c r="N11" s="615"/>
      <c r="O11" s="80" t="s">
        <v>90</v>
      </c>
      <c r="P11" s="68">
        <f t="shared" si="0"/>
        <v>0</v>
      </c>
    </row>
    <row r="12" spans="2:16" ht="19.5" customHeight="1" x14ac:dyDescent="0.25">
      <c r="B12" s="613" t="s">
        <v>1311</v>
      </c>
      <c r="C12" s="614"/>
      <c r="D12" s="614"/>
      <c r="E12" s="614"/>
      <c r="F12" s="614"/>
      <c r="G12" s="614"/>
      <c r="H12" s="614"/>
      <c r="I12" s="73">
        <v>1178</v>
      </c>
      <c r="J12" s="615"/>
      <c r="K12" s="615"/>
      <c r="L12" s="615"/>
      <c r="M12" s="615"/>
      <c r="N12" s="615"/>
      <c r="O12" s="80" t="s">
        <v>90</v>
      </c>
      <c r="P12" s="68">
        <f t="shared" si="0"/>
        <v>0</v>
      </c>
    </row>
    <row r="13" spans="2:16" ht="19.5" customHeight="1" x14ac:dyDescent="0.25">
      <c r="B13" s="613" t="s">
        <v>151</v>
      </c>
      <c r="C13" s="614"/>
      <c r="D13" s="614"/>
      <c r="E13" s="614"/>
      <c r="F13" s="614"/>
      <c r="G13" s="614"/>
      <c r="H13" s="614"/>
      <c r="I13" s="73">
        <v>1179</v>
      </c>
      <c r="J13" s="615"/>
      <c r="K13" s="615"/>
      <c r="L13" s="615"/>
      <c r="M13" s="615"/>
      <c r="N13" s="615"/>
      <c r="O13" s="80" t="s">
        <v>95</v>
      </c>
      <c r="P13" s="68">
        <f t="shared" si="0"/>
        <v>0</v>
      </c>
    </row>
    <row r="14" spans="2:16" ht="19.5" customHeight="1" x14ac:dyDescent="0.25">
      <c r="B14" s="613" t="s">
        <v>152</v>
      </c>
      <c r="C14" s="614"/>
      <c r="D14" s="614"/>
      <c r="E14" s="614"/>
      <c r="F14" s="614"/>
      <c r="G14" s="614"/>
      <c r="H14" s="614"/>
      <c r="I14" s="73">
        <v>1180</v>
      </c>
      <c r="J14" s="615">
        <f>+'R12'!L46</f>
        <v>1000000</v>
      </c>
      <c r="K14" s="615"/>
      <c r="L14" s="615"/>
      <c r="M14" s="615"/>
      <c r="N14" s="615"/>
      <c r="O14" s="80" t="s">
        <v>90</v>
      </c>
      <c r="P14" s="68">
        <f t="shared" si="0"/>
        <v>1</v>
      </c>
    </row>
    <row r="15" spans="2:16" ht="19.5" customHeight="1" x14ac:dyDescent="0.25">
      <c r="B15" s="609" t="s">
        <v>153</v>
      </c>
      <c r="C15" s="610"/>
      <c r="D15" s="610"/>
      <c r="E15" s="610"/>
      <c r="F15" s="610"/>
      <c r="G15" s="610"/>
      <c r="H15" s="610"/>
      <c r="I15" s="78">
        <v>1181</v>
      </c>
      <c r="J15" s="616"/>
      <c r="K15" s="616"/>
      <c r="L15" s="616"/>
      <c r="M15" s="616"/>
      <c r="N15" s="616"/>
      <c r="O15" s="81" t="s">
        <v>95</v>
      </c>
      <c r="P15" s="68">
        <f t="shared" si="0"/>
        <v>0</v>
      </c>
    </row>
    <row r="16" spans="2:16" ht="19.5" customHeight="1" x14ac:dyDescent="0.25">
      <c r="B16" s="613" t="s">
        <v>1312</v>
      </c>
      <c r="C16" s="614"/>
      <c r="D16" s="614"/>
      <c r="E16" s="614"/>
      <c r="F16" s="614"/>
      <c r="G16" s="614"/>
      <c r="H16" s="614"/>
      <c r="I16" s="73">
        <v>1182</v>
      </c>
      <c r="J16" s="615">
        <f>+'RAI Inicial y Final'!F13</f>
        <v>55835000</v>
      </c>
      <c r="K16" s="615"/>
      <c r="L16" s="615"/>
      <c r="M16" s="615"/>
      <c r="N16" s="615"/>
      <c r="O16" s="80" t="s">
        <v>95</v>
      </c>
      <c r="P16" s="68">
        <f t="shared" si="0"/>
        <v>1</v>
      </c>
    </row>
    <row r="17" spans="2:16" ht="19.5" customHeight="1" x14ac:dyDescent="0.25">
      <c r="B17" s="609" t="s">
        <v>112</v>
      </c>
      <c r="C17" s="610"/>
      <c r="D17" s="610"/>
      <c r="E17" s="610"/>
      <c r="F17" s="610"/>
      <c r="G17" s="610"/>
      <c r="H17" s="610"/>
      <c r="I17" s="78">
        <v>1697</v>
      </c>
      <c r="J17" s="616">
        <f>+'R12'!L25</f>
        <v>2825000</v>
      </c>
      <c r="K17" s="616"/>
      <c r="L17" s="616"/>
      <c r="M17" s="616"/>
      <c r="N17" s="616"/>
      <c r="O17" s="81" t="s">
        <v>95</v>
      </c>
      <c r="P17" s="68">
        <f t="shared" si="0"/>
        <v>1</v>
      </c>
    </row>
    <row r="18" spans="2:16" ht="19.5" customHeight="1" x14ac:dyDescent="0.25">
      <c r="B18" s="609" t="s">
        <v>154</v>
      </c>
      <c r="C18" s="610"/>
      <c r="D18" s="610"/>
      <c r="E18" s="610"/>
      <c r="F18" s="610"/>
      <c r="G18" s="610"/>
      <c r="H18" s="610"/>
      <c r="I18" s="78">
        <v>1186</v>
      </c>
      <c r="J18" s="616"/>
      <c r="K18" s="616"/>
      <c r="L18" s="616"/>
      <c r="M18" s="616"/>
      <c r="N18" s="616"/>
      <c r="O18" s="81" t="s">
        <v>90</v>
      </c>
      <c r="P18" s="68">
        <f t="shared" si="0"/>
        <v>0</v>
      </c>
    </row>
    <row r="19" spans="2:16" ht="19.5" customHeight="1" x14ac:dyDescent="0.25">
      <c r="B19" s="613" t="s">
        <v>155</v>
      </c>
      <c r="C19" s="614"/>
      <c r="D19" s="614"/>
      <c r="E19" s="614"/>
      <c r="F19" s="614"/>
      <c r="G19" s="614"/>
      <c r="H19" s="614"/>
      <c r="I19" s="73">
        <v>1187</v>
      </c>
      <c r="J19" s="615"/>
      <c r="K19" s="615"/>
      <c r="L19" s="615"/>
      <c r="M19" s="615"/>
      <c r="N19" s="615"/>
      <c r="O19" s="80" t="s">
        <v>95</v>
      </c>
      <c r="P19" s="68">
        <f t="shared" si="0"/>
        <v>0</v>
      </c>
    </row>
    <row r="20" spans="2:16" ht="19.5" customHeight="1" x14ac:dyDescent="0.25">
      <c r="B20" s="609" t="s">
        <v>117</v>
      </c>
      <c r="C20" s="610"/>
      <c r="D20" s="610"/>
      <c r="E20" s="610"/>
      <c r="F20" s="610"/>
      <c r="G20" s="610"/>
      <c r="H20" s="610"/>
      <c r="I20" s="78">
        <v>1700</v>
      </c>
      <c r="J20" s="616"/>
      <c r="K20" s="616"/>
      <c r="L20" s="616"/>
      <c r="M20" s="616"/>
      <c r="N20" s="616"/>
      <c r="O20" s="81" t="s">
        <v>95</v>
      </c>
      <c r="P20" s="68">
        <f t="shared" si="0"/>
        <v>0</v>
      </c>
    </row>
    <row r="21" spans="2:16" ht="19.5" customHeight="1" x14ac:dyDescent="0.25">
      <c r="B21" s="609" t="s">
        <v>156</v>
      </c>
      <c r="C21" s="610"/>
      <c r="D21" s="610"/>
      <c r="E21" s="610"/>
      <c r="F21" s="610"/>
      <c r="G21" s="610"/>
      <c r="H21" s="610"/>
      <c r="I21" s="78">
        <v>1188</v>
      </c>
      <c r="J21" s="612"/>
      <c r="K21" s="612"/>
      <c r="L21" s="612"/>
      <c r="M21" s="612"/>
      <c r="N21" s="612"/>
      <c r="O21" s="81" t="s">
        <v>95</v>
      </c>
      <c r="P21" s="68">
        <f t="shared" si="0"/>
        <v>0</v>
      </c>
    </row>
    <row r="22" spans="2:16" ht="19.5" customHeight="1" x14ac:dyDescent="0.25">
      <c r="B22" s="609" t="s">
        <v>157</v>
      </c>
      <c r="C22" s="610"/>
      <c r="D22" s="610"/>
      <c r="E22" s="610"/>
      <c r="F22" s="610"/>
      <c r="G22" s="610"/>
      <c r="H22" s="610"/>
      <c r="I22" s="78">
        <v>1701</v>
      </c>
      <c r="J22" s="611">
        <f>+'Razonabilidad CPT'!F7</f>
        <v>5340000</v>
      </c>
      <c r="K22" s="611"/>
      <c r="L22" s="611"/>
      <c r="M22" s="611"/>
      <c r="N22" s="611"/>
      <c r="O22" s="81" t="s">
        <v>90</v>
      </c>
      <c r="P22" s="68">
        <f t="shared" si="0"/>
        <v>1</v>
      </c>
    </row>
    <row r="23" spans="2:16" ht="19.5" customHeight="1" x14ac:dyDescent="0.25">
      <c r="B23" s="609" t="s">
        <v>158</v>
      </c>
      <c r="C23" s="610"/>
      <c r="D23" s="610"/>
      <c r="E23" s="610"/>
      <c r="F23" s="610"/>
      <c r="G23" s="610"/>
      <c r="H23" s="610"/>
      <c r="I23" s="78">
        <v>1702</v>
      </c>
      <c r="J23" s="612"/>
      <c r="K23" s="612"/>
      <c r="L23" s="612"/>
      <c r="M23" s="612"/>
      <c r="N23" s="612"/>
      <c r="O23" s="81" t="s">
        <v>90</v>
      </c>
      <c r="P23" s="68">
        <f t="shared" si="0"/>
        <v>0</v>
      </c>
    </row>
    <row r="24" spans="2:16" ht="19.5" customHeight="1" x14ac:dyDescent="0.25">
      <c r="B24" s="609" t="s">
        <v>159</v>
      </c>
      <c r="C24" s="610"/>
      <c r="D24" s="610"/>
      <c r="E24" s="610"/>
      <c r="F24" s="610"/>
      <c r="G24" s="610"/>
      <c r="H24" s="610"/>
      <c r="I24" s="78">
        <v>1189</v>
      </c>
      <c r="J24" s="612"/>
      <c r="K24" s="612"/>
      <c r="L24" s="612"/>
      <c r="M24" s="612"/>
      <c r="N24" s="612"/>
      <c r="O24" s="81" t="s">
        <v>90</v>
      </c>
      <c r="P24" s="68">
        <f t="shared" si="0"/>
        <v>0</v>
      </c>
    </row>
    <row r="25" spans="2:16" ht="19.5" customHeight="1" thickBot="1" x14ac:dyDescent="0.3">
      <c r="B25" s="602" t="s">
        <v>160</v>
      </c>
      <c r="C25" s="603"/>
      <c r="D25" s="603"/>
      <c r="E25" s="603"/>
      <c r="F25" s="603"/>
      <c r="G25" s="603"/>
      <c r="H25" s="603"/>
      <c r="I25" s="96">
        <v>1190</v>
      </c>
      <c r="J25" s="604"/>
      <c r="K25" s="604"/>
      <c r="L25" s="604"/>
      <c r="M25" s="604"/>
      <c r="N25" s="604"/>
      <c r="O25" s="97" t="s">
        <v>95</v>
      </c>
      <c r="P25" s="68">
        <f t="shared" si="0"/>
        <v>0</v>
      </c>
    </row>
    <row r="26" spans="2:16" ht="19.5" customHeight="1" thickBot="1" x14ac:dyDescent="0.3">
      <c r="B26" s="605" t="s">
        <v>1313</v>
      </c>
      <c r="C26" s="606"/>
      <c r="D26" s="606"/>
      <c r="E26" s="606"/>
      <c r="F26" s="606"/>
      <c r="G26" s="606"/>
      <c r="H26" s="606"/>
      <c r="I26" s="90">
        <v>645</v>
      </c>
      <c r="J26" s="607">
        <f>SUM(J4,J6:N7,J9,J11:N12,J14,J18,J22:N24)-SUM(J5,J8,J10,J13,J15:N17,J19:N21,J25)</f>
        <v>115653480</v>
      </c>
      <c r="K26" s="607"/>
      <c r="L26" s="607"/>
      <c r="M26" s="607"/>
      <c r="N26" s="607"/>
      <c r="O26" s="106" t="s">
        <v>108</v>
      </c>
      <c r="P26" s="68">
        <f t="shared" si="0"/>
        <v>1</v>
      </c>
    </row>
    <row r="27" spans="2:16" ht="19.5" customHeight="1" thickBot="1" x14ac:dyDescent="0.3">
      <c r="B27" s="605" t="s">
        <v>1314</v>
      </c>
      <c r="C27" s="606"/>
      <c r="D27" s="606"/>
      <c r="E27" s="606"/>
      <c r="F27" s="606"/>
      <c r="G27" s="606"/>
      <c r="H27" s="606"/>
      <c r="I27" s="107">
        <v>646</v>
      </c>
      <c r="J27" s="608"/>
      <c r="K27" s="608"/>
      <c r="L27" s="608"/>
      <c r="M27" s="608"/>
      <c r="N27" s="608"/>
      <c r="O27" s="106" t="s">
        <v>108</v>
      </c>
      <c r="P27" s="68">
        <f t="shared" si="0"/>
        <v>0</v>
      </c>
    </row>
    <row r="28" spans="2:16" ht="19.5" customHeight="1" x14ac:dyDescent="0.25">
      <c r="B28" s="103"/>
      <c r="C28" s="103"/>
      <c r="D28" s="103"/>
      <c r="E28" s="103"/>
      <c r="F28" s="103"/>
      <c r="G28" s="103"/>
      <c r="H28" s="103"/>
      <c r="I28" s="103"/>
      <c r="J28" s="600">
        <f>+J26-'Razonabilidad CPT'!F13</f>
        <v>0</v>
      </c>
      <c r="K28" s="601"/>
      <c r="L28" s="601"/>
      <c r="M28" s="601"/>
      <c r="N28" s="601"/>
      <c r="O28" s="103"/>
    </row>
    <row r="29" spans="2:16" x14ac:dyDescent="0.3">
      <c r="B29" s="337" t="s">
        <v>443</v>
      </c>
      <c r="C29" s="103"/>
      <c r="D29" s="103"/>
      <c r="E29" s="103"/>
      <c r="F29" s="103"/>
      <c r="G29" s="103"/>
      <c r="H29" s="103"/>
      <c r="I29" s="103"/>
      <c r="O29" s="103"/>
    </row>
    <row r="30" spans="2:16" x14ac:dyDescent="0.3">
      <c r="B30" s="103"/>
      <c r="C30" s="103"/>
      <c r="D30" s="103"/>
      <c r="E30" s="103"/>
      <c r="F30" s="103"/>
      <c r="G30" s="103"/>
      <c r="H30" s="103"/>
      <c r="I30" s="103"/>
      <c r="O30" s="103"/>
    </row>
  </sheetData>
  <autoFilter ref="P3:P29" xr:uid="{00000000-0009-0000-0000-000005000000}"/>
  <mergeCells count="49">
    <mergeCell ref="B9:H9"/>
    <mergeCell ref="J9:N9"/>
    <mergeCell ref="B2:O3"/>
    <mergeCell ref="B4:H4"/>
    <mergeCell ref="J4:N4"/>
    <mergeCell ref="B5:H5"/>
    <mergeCell ref="J5:N5"/>
    <mergeCell ref="J6:N6"/>
    <mergeCell ref="B7:H7"/>
    <mergeCell ref="J7:N7"/>
    <mergeCell ref="B8:H8"/>
    <mergeCell ref="J8:N8"/>
    <mergeCell ref="B10:H10"/>
    <mergeCell ref="J10:N10"/>
    <mergeCell ref="B11:H11"/>
    <mergeCell ref="J11:N11"/>
    <mergeCell ref="B12:H12"/>
    <mergeCell ref="J12:N12"/>
    <mergeCell ref="B13:H13"/>
    <mergeCell ref="J13:N13"/>
    <mergeCell ref="B14:H14"/>
    <mergeCell ref="J14:N14"/>
    <mergeCell ref="B15:H15"/>
    <mergeCell ref="J15:N15"/>
    <mergeCell ref="B16:H16"/>
    <mergeCell ref="J16:N16"/>
    <mergeCell ref="B17:H17"/>
    <mergeCell ref="J17:N17"/>
    <mergeCell ref="B18:H18"/>
    <mergeCell ref="J18:N18"/>
    <mergeCell ref="B19:H19"/>
    <mergeCell ref="J19:N19"/>
    <mergeCell ref="B20:H20"/>
    <mergeCell ref="J20:N20"/>
    <mergeCell ref="B21:H21"/>
    <mergeCell ref="J21:N21"/>
    <mergeCell ref="B22:H22"/>
    <mergeCell ref="J22:N22"/>
    <mergeCell ref="B23:H23"/>
    <mergeCell ref="J23:N23"/>
    <mergeCell ref="B24:H24"/>
    <mergeCell ref="J24:N24"/>
    <mergeCell ref="J28:N28"/>
    <mergeCell ref="B25:H25"/>
    <mergeCell ref="J25:N25"/>
    <mergeCell ref="B26:H26"/>
    <mergeCell ref="J26:N26"/>
    <mergeCell ref="B27:H27"/>
    <mergeCell ref="J27:N27"/>
  </mergeCells>
  <hyperlinks>
    <hyperlink ref="Q4:Q5" location="Anverso!E4" display="IR A ANVERSO" xr:uid="{00000000-0004-0000-0500-000000000000}"/>
    <hyperlink ref="Q6:Q7" location="Indice!C3" display="VOLVER A INDICE" xr:uid="{00000000-0004-0000-0500-000001000000}"/>
    <hyperlink ref="Q8:Q9" location="Esquema!C3" display="VOLVER A ESQUEMA" xr:uid="{00000000-0004-0000-0500-000002000000}"/>
  </hyperlinks>
  <pageMargins left="0.24" right="0.43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showGridLines="0" zoomScale="90" zoomScaleNormal="90" workbookViewId="0">
      <selection activeCell="K13" sqref="K13"/>
    </sheetView>
  </sheetViews>
  <sheetFormatPr baseColWidth="10" defaultColWidth="9.140625" defaultRowHeight="15" x14ac:dyDescent="0.25"/>
  <cols>
    <col min="1" max="1" width="4.42578125" style="33" customWidth="1"/>
    <col min="2" max="2" width="10" style="33" customWidth="1"/>
    <col min="3" max="3" width="18" style="33" customWidth="1"/>
    <col min="4" max="4" width="20.85546875" style="33" customWidth="1"/>
    <col min="5" max="5" width="14" style="33" customWidth="1"/>
    <col min="6" max="6" width="13.42578125" style="33" customWidth="1"/>
    <col min="7" max="7" width="15.85546875" style="33" customWidth="1"/>
    <col min="8" max="8" width="12.42578125" style="33" customWidth="1"/>
    <col min="9" max="9" width="6.42578125" style="33" customWidth="1"/>
    <col min="10" max="10" width="10.85546875" style="33" customWidth="1"/>
    <col min="11" max="11" width="11.85546875" style="33" customWidth="1"/>
    <col min="12" max="16384" width="9.140625" style="33"/>
  </cols>
  <sheetData>
    <row r="1" spans="1:7" ht="15.75" thickBot="1" x14ac:dyDescent="0.3"/>
    <row r="2" spans="1:7" ht="19.5" customHeight="1" thickBot="1" x14ac:dyDescent="0.3">
      <c r="A2" s="34"/>
      <c r="B2" s="483" t="s">
        <v>79</v>
      </c>
      <c r="C2" s="484"/>
      <c r="D2" s="484"/>
      <c r="E2" s="484"/>
      <c r="F2" s="485"/>
    </row>
    <row r="3" spans="1:7" ht="15.75" x14ac:dyDescent="0.25">
      <c r="B3" s="31"/>
      <c r="C3" s="35"/>
      <c r="D3" s="1"/>
      <c r="F3" s="36" t="s">
        <v>80</v>
      </c>
    </row>
    <row r="4" spans="1:7" ht="16.5" thickBot="1" x14ac:dyDescent="0.3">
      <c r="B4" s="37" t="s">
        <v>81</v>
      </c>
      <c r="C4" s="38"/>
      <c r="D4" s="39"/>
      <c r="E4" s="40"/>
      <c r="F4" s="41">
        <f>+Antecedentes!N28</f>
        <v>101240000</v>
      </c>
    </row>
    <row r="5" spans="1:7" ht="16.5" thickBot="1" x14ac:dyDescent="0.3">
      <c r="B5" s="37" t="s">
        <v>82</v>
      </c>
      <c r="C5" s="38"/>
      <c r="D5" s="39"/>
      <c r="E5" s="40"/>
      <c r="F5" s="51">
        <f>-Antecedentes!F22-Antecedentes!G22-Antecedentes!H22-Antecedentes!I22</f>
        <v>-240000</v>
      </c>
      <c r="G5" s="42"/>
    </row>
    <row r="6" spans="1:7" ht="15.75" x14ac:dyDescent="0.25">
      <c r="B6" s="37" t="s">
        <v>1283</v>
      </c>
      <c r="C6" s="225"/>
      <c r="D6" s="226"/>
      <c r="E6" s="227"/>
      <c r="F6" s="228">
        <f>-Antecedentes!M11</f>
        <v>-100000000</v>
      </c>
    </row>
    <row r="7" spans="1:7" ht="15.75" x14ac:dyDescent="0.25">
      <c r="B7" s="43" t="s">
        <v>83</v>
      </c>
      <c r="C7" s="44"/>
      <c r="D7" s="45"/>
      <c r="E7" s="46"/>
      <c r="F7" s="47">
        <f>SUM(F3:F6)</f>
        <v>1000000</v>
      </c>
    </row>
    <row r="9" spans="1:7" ht="15.75" thickBot="1" x14ac:dyDescent="0.3"/>
    <row r="10" spans="1:7" ht="19.5" customHeight="1" thickBot="1" x14ac:dyDescent="0.3">
      <c r="A10" s="34"/>
      <c r="B10" s="483" t="s">
        <v>84</v>
      </c>
      <c r="C10" s="484"/>
      <c r="D10" s="484"/>
      <c r="E10" s="484"/>
      <c r="F10" s="485"/>
    </row>
    <row r="11" spans="1:7" ht="15.75" x14ac:dyDescent="0.25">
      <c r="B11" s="31"/>
      <c r="C11" s="35"/>
      <c r="D11" s="1"/>
      <c r="F11" s="36" t="s">
        <v>80</v>
      </c>
    </row>
    <row r="12" spans="1:7" ht="15.75" x14ac:dyDescent="0.25">
      <c r="B12" s="37" t="s">
        <v>384</v>
      </c>
      <c r="C12" s="38"/>
      <c r="D12" s="39"/>
      <c r="E12" s="40"/>
      <c r="F12" s="41">
        <f>+'Razonabilidad CPT'!F13</f>
        <v>115653480</v>
      </c>
    </row>
    <row r="13" spans="1:7" ht="16.5" thickBot="1" x14ac:dyDescent="0.3">
      <c r="B13" s="37" t="s">
        <v>1282</v>
      </c>
      <c r="C13" s="38"/>
      <c r="D13" s="39"/>
      <c r="E13" s="40"/>
      <c r="F13" s="228">
        <f>+Antecedentes!N49</f>
        <v>55835000</v>
      </c>
    </row>
    <row r="14" spans="1:7" ht="16.5" thickBot="1" x14ac:dyDescent="0.3">
      <c r="B14" s="37" t="s">
        <v>390</v>
      </c>
      <c r="C14" s="38"/>
      <c r="D14" s="39"/>
      <c r="E14" s="40"/>
      <c r="F14" s="51">
        <f>-SUM(RTRE!J12:M12)</f>
        <v>-246480</v>
      </c>
      <c r="G14" s="42"/>
    </row>
    <row r="15" spans="1:7" ht="15.75" x14ac:dyDescent="0.25">
      <c r="B15" s="37" t="s">
        <v>86</v>
      </c>
      <c r="C15" s="38"/>
      <c r="D15" s="39"/>
      <c r="E15" s="40"/>
      <c r="F15" s="228">
        <f>-Antecedentes!N11</f>
        <v>-102750000</v>
      </c>
    </row>
    <row r="16" spans="1:7" ht="15.75" x14ac:dyDescent="0.25">
      <c r="B16" s="43" t="s">
        <v>85</v>
      </c>
      <c r="C16" s="44"/>
      <c r="D16" s="45"/>
      <c r="E16" s="46"/>
      <c r="F16" s="47">
        <f>SUM(F11:F15)</f>
        <v>68492000</v>
      </c>
    </row>
    <row r="17" spans="2:6" ht="15.75" x14ac:dyDescent="0.25">
      <c r="B17" s="48"/>
      <c r="C17" s="38"/>
      <c r="D17" s="39"/>
      <c r="E17" s="40"/>
      <c r="F17" s="49"/>
    </row>
    <row r="20" spans="2:6" x14ac:dyDescent="0.25">
      <c r="B20" s="337" t="s">
        <v>443</v>
      </c>
    </row>
    <row r="21" spans="2:6" x14ac:dyDescent="0.25">
      <c r="C21" s="50"/>
      <c r="D21" s="50"/>
      <c r="E21" s="50"/>
    </row>
    <row r="25" spans="2:6" ht="36.75" customHeight="1" x14ac:dyDescent="0.25"/>
    <row r="27" spans="2:6" x14ac:dyDescent="0.25">
      <c r="C27" s="50"/>
      <c r="D27" s="50"/>
      <c r="E27" s="50"/>
    </row>
  </sheetData>
  <mergeCells count="2">
    <mergeCell ref="B2:F2"/>
    <mergeCell ref="B10:F10"/>
  </mergeCells>
  <pageMargins left="0.70866141732283472" right="0.56000000000000005" top="0.74803149606299213" bottom="0.74803149606299213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6"/>
  <dimension ref="B1:P15"/>
  <sheetViews>
    <sheetView showGridLines="0" topLeftCell="A4" workbookViewId="0">
      <selection activeCell="B12" sqref="B12:H12"/>
    </sheetView>
  </sheetViews>
  <sheetFormatPr baseColWidth="10" defaultColWidth="11.42578125" defaultRowHeight="15" x14ac:dyDescent="0.25"/>
  <cols>
    <col min="1" max="1" width="4.7109375" customWidth="1"/>
    <col min="2" max="8" width="9.140625" customWidth="1"/>
    <col min="9" max="9" width="7.85546875" customWidth="1"/>
    <col min="10" max="14" width="4.28515625" customWidth="1"/>
    <col min="15" max="15" width="5.7109375" customWidth="1"/>
  </cols>
  <sheetData>
    <row r="1" spans="2:16" ht="3" customHeight="1" thickBot="1" x14ac:dyDescent="0.3"/>
    <row r="2" spans="2:16" x14ac:dyDescent="0.25">
      <c r="B2" s="639" t="s">
        <v>1285</v>
      </c>
      <c r="C2" s="640"/>
      <c r="D2" s="640"/>
      <c r="E2" s="640"/>
      <c r="F2" s="640"/>
      <c r="G2" s="640"/>
      <c r="H2" s="640"/>
      <c r="I2" s="640"/>
      <c r="J2" s="640"/>
      <c r="K2" s="640"/>
      <c r="L2" s="640"/>
      <c r="M2" s="640"/>
      <c r="N2" s="640"/>
      <c r="O2" s="641"/>
    </row>
    <row r="3" spans="2:16" ht="15.75" thickBot="1" x14ac:dyDescent="0.3">
      <c r="B3" s="642"/>
      <c r="C3" s="643"/>
      <c r="D3" s="643"/>
      <c r="E3" s="643"/>
      <c r="F3" s="643"/>
      <c r="G3" s="643"/>
      <c r="H3" s="643"/>
      <c r="I3" s="643"/>
      <c r="J3" s="643"/>
      <c r="K3" s="643"/>
      <c r="L3" s="643"/>
      <c r="M3" s="643"/>
      <c r="N3" s="643"/>
      <c r="O3" s="644"/>
    </row>
    <row r="4" spans="2:16" ht="19.5" customHeight="1" x14ac:dyDescent="0.25">
      <c r="B4" s="645" t="s">
        <v>139</v>
      </c>
      <c r="C4" s="646"/>
      <c r="D4" s="646"/>
      <c r="E4" s="646"/>
      <c r="F4" s="646"/>
      <c r="G4" s="646"/>
      <c r="H4" s="646"/>
      <c r="I4" s="66">
        <v>1698</v>
      </c>
      <c r="J4" s="647">
        <f>+'RAI Inicial y Final'!F12</f>
        <v>115653480</v>
      </c>
      <c r="K4" s="647"/>
      <c r="L4" s="647"/>
      <c r="M4" s="647"/>
      <c r="N4" s="647"/>
      <c r="O4" s="67" t="s">
        <v>90</v>
      </c>
      <c r="P4" s="68">
        <f>+IF(J4&gt;0,1,0)</f>
        <v>1</v>
      </c>
    </row>
    <row r="5" spans="2:16" ht="19.5" customHeight="1" x14ac:dyDescent="0.25">
      <c r="B5" s="638" t="s">
        <v>140</v>
      </c>
      <c r="C5" s="540"/>
      <c r="D5" s="540"/>
      <c r="E5" s="540"/>
      <c r="F5" s="540"/>
      <c r="G5" s="540"/>
      <c r="H5" s="540"/>
      <c r="I5" s="73">
        <v>1717</v>
      </c>
      <c r="J5" s="634"/>
      <c r="K5" s="634"/>
      <c r="L5" s="634"/>
      <c r="M5" s="634"/>
      <c r="N5" s="634"/>
      <c r="O5" s="80" t="s">
        <v>95</v>
      </c>
      <c r="P5" s="68">
        <f t="shared" ref="P5:P13" si="0">+IF(J5&gt;0,1,0)</f>
        <v>0</v>
      </c>
    </row>
    <row r="6" spans="2:16" ht="19.5" customHeight="1" x14ac:dyDescent="0.25">
      <c r="B6" s="638" t="s">
        <v>1286</v>
      </c>
      <c r="C6" s="540"/>
      <c r="D6" s="540"/>
      <c r="E6" s="540"/>
      <c r="F6" s="540"/>
      <c r="G6" s="540"/>
      <c r="H6" s="540"/>
      <c r="I6" s="73">
        <v>1692</v>
      </c>
      <c r="J6" s="634"/>
      <c r="K6" s="634"/>
      <c r="L6" s="634"/>
      <c r="M6" s="634"/>
      <c r="N6" s="634"/>
      <c r="O6" s="80" t="s">
        <v>90</v>
      </c>
      <c r="P6" s="68">
        <f t="shared" si="0"/>
        <v>0</v>
      </c>
    </row>
    <row r="7" spans="2:16" ht="19.5" customHeight="1" x14ac:dyDescent="0.25">
      <c r="B7" s="638" t="s">
        <v>1287</v>
      </c>
      <c r="C7" s="540"/>
      <c r="D7" s="540"/>
      <c r="E7" s="540"/>
      <c r="F7" s="540"/>
      <c r="G7" s="540"/>
      <c r="H7" s="540"/>
      <c r="I7" s="73">
        <v>1699</v>
      </c>
      <c r="J7" s="634">
        <f>+'RAI Inicial y Final'!F13</f>
        <v>55835000</v>
      </c>
      <c r="K7" s="634"/>
      <c r="L7" s="634"/>
      <c r="M7" s="634"/>
      <c r="N7" s="634"/>
      <c r="O7" s="80" t="s">
        <v>90</v>
      </c>
      <c r="P7" s="68">
        <f t="shared" si="0"/>
        <v>1</v>
      </c>
    </row>
    <row r="8" spans="2:16" ht="19.5" customHeight="1" x14ac:dyDescent="0.25">
      <c r="B8" s="648" t="s">
        <v>141</v>
      </c>
      <c r="C8" s="649"/>
      <c r="D8" s="649"/>
      <c r="E8" s="649"/>
      <c r="F8" s="649"/>
      <c r="G8" s="649"/>
      <c r="H8" s="649"/>
      <c r="I8" s="73">
        <v>1718</v>
      </c>
      <c r="J8" s="650">
        <f>SUM(J6:N7,J4)</f>
        <v>171488480</v>
      </c>
      <c r="K8" s="650"/>
      <c r="L8" s="650"/>
      <c r="M8" s="650"/>
      <c r="N8" s="650"/>
      <c r="O8" s="104" t="s">
        <v>108</v>
      </c>
      <c r="P8" s="68">
        <f t="shared" si="0"/>
        <v>1</v>
      </c>
    </row>
    <row r="9" spans="2:16" ht="19.5" customHeight="1" x14ac:dyDescent="0.25">
      <c r="B9" s="638" t="s">
        <v>1288</v>
      </c>
      <c r="C9" s="540"/>
      <c r="D9" s="540"/>
      <c r="E9" s="540"/>
      <c r="F9" s="540"/>
      <c r="G9" s="540"/>
      <c r="H9" s="540"/>
      <c r="I9" s="73">
        <v>1693</v>
      </c>
      <c r="J9" s="634">
        <f>-'RAI Inicial y Final'!F14</f>
        <v>246480</v>
      </c>
      <c r="K9" s="634"/>
      <c r="L9" s="634"/>
      <c r="M9" s="634"/>
      <c r="N9" s="634"/>
      <c r="O9" s="80" t="s">
        <v>95</v>
      </c>
      <c r="P9" s="68">
        <f t="shared" si="0"/>
        <v>1</v>
      </c>
    </row>
    <row r="10" spans="2:16" ht="30.75" customHeight="1" x14ac:dyDescent="0.25">
      <c r="B10" s="631" t="s">
        <v>142</v>
      </c>
      <c r="C10" s="632"/>
      <c r="D10" s="632"/>
      <c r="E10" s="632"/>
      <c r="F10" s="632"/>
      <c r="G10" s="632"/>
      <c r="H10" s="633"/>
      <c r="I10" s="73">
        <v>844</v>
      </c>
      <c r="J10" s="634">
        <f>-'RAI Inicial y Final'!F15</f>
        <v>102750000</v>
      </c>
      <c r="K10" s="634"/>
      <c r="L10" s="634"/>
      <c r="M10" s="634"/>
      <c r="N10" s="634"/>
      <c r="O10" s="80" t="s">
        <v>95</v>
      </c>
      <c r="P10" s="68">
        <f t="shared" si="0"/>
        <v>1</v>
      </c>
    </row>
    <row r="11" spans="2:16" ht="28.5" customHeight="1" x14ac:dyDescent="0.25">
      <c r="B11" s="631" t="s">
        <v>143</v>
      </c>
      <c r="C11" s="632"/>
      <c r="D11" s="632"/>
      <c r="E11" s="632"/>
      <c r="F11" s="632"/>
      <c r="G11" s="632"/>
      <c r="H11" s="633"/>
      <c r="I11" s="73">
        <v>982</v>
      </c>
      <c r="J11" s="634"/>
      <c r="K11" s="634"/>
      <c r="L11" s="634"/>
      <c r="M11" s="634"/>
      <c r="N11" s="634"/>
      <c r="O11" s="80" t="s">
        <v>95</v>
      </c>
      <c r="P11" s="68">
        <f t="shared" si="0"/>
        <v>0</v>
      </c>
    </row>
    <row r="12" spans="2:16" ht="34.5" customHeight="1" thickBot="1" x14ac:dyDescent="0.3">
      <c r="B12" s="635" t="s">
        <v>144</v>
      </c>
      <c r="C12" s="636"/>
      <c r="D12" s="636"/>
      <c r="E12" s="636"/>
      <c r="F12" s="636"/>
      <c r="G12" s="636"/>
      <c r="H12" s="636"/>
      <c r="I12" s="85">
        <v>1198</v>
      </c>
      <c r="J12" s="637"/>
      <c r="K12" s="637"/>
      <c r="L12" s="637"/>
      <c r="M12" s="637"/>
      <c r="N12" s="637"/>
      <c r="O12" s="86" t="s">
        <v>95</v>
      </c>
      <c r="P12" s="68">
        <f t="shared" si="0"/>
        <v>0</v>
      </c>
    </row>
    <row r="13" spans="2:16" ht="19.5" customHeight="1" thickBot="1" x14ac:dyDescent="0.3">
      <c r="B13" s="628" t="s">
        <v>145</v>
      </c>
      <c r="C13" s="629"/>
      <c r="D13" s="629"/>
      <c r="E13" s="629"/>
      <c r="F13" s="629"/>
      <c r="G13" s="629"/>
      <c r="H13" s="629"/>
      <c r="I13" s="85">
        <v>1199</v>
      </c>
      <c r="J13" s="630">
        <f>-SUM(J9:N12)+J8</f>
        <v>68492000</v>
      </c>
      <c r="K13" s="545"/>
      <c r="L13" s="545"/>
      <c r="M13" s="545"/>
      <c r="N13" s="545"/>
      <c r="O13" s="86" t="s">
        <v>108</v>
      </c>
      <c r="P13" s="68">
        <f t="shared" si="0"/>
        <v>1</v>
      </c>
    </row>
    <row r="15" spans="2:16" x14ac:dyDescent="0.25">
      <c r="B15" s="337" t="s">
        <v>443</v>
      </c>
    </row>
  </sheetData>
  <autoFilter ref="P3:P13" xr:uid="{00000000-0009-0000-0000-000003000000}"/>
  <mergeCells count="21">
    <mergeCell ref="B9:H9"/>
    <mergeCell ref="J9:N9"/>
    <mergeCell ref="B2:O3"/>
    <mergeCell ref="B4:H4"/>
    <mergeCell ref="J4:N4"/>
    <mergeCell ref="B5:H5"/>
    <mergeCell ref="J5:N5"/>
    <mergeCell ref="B6:H6"/>
    <mergeCell ref="J6:N6"/>
    <mergeCell ref="B7:H7"/>
    <mergeCell ref="J7:N7"/>
    <mergeCell ref="B8:H8"/>
    <mergeCell ref="J8:N8"/>
    <mergeCell ref="B13:H13"/>
    <mergeCell ref="J13:N13"/>
    <mergeCell ref="B10:H10"/>
    <mergeCell ref="J10:N10"/>
    <mergeCell ref="B11:H11"/>
    <mergeCell ref="J11:N11"/>
    <mergeCell ref="B12:H12"/>
    <mergeCell ref="J12:N12"/>
  </mergeCells>
  <pageMargins left="0.70866141732283472" right="0.70866141732283472" top="0.74803149606299213" bottom="0.74803149606299213" header="0.31496062992125984" footer="0.31496062992125984"/>
  <pageSetup paperSize="5" scale="12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0C372E895434995F9F1441E0AA5F1" ma:contentTypeVersion="7" ma:contentTypeDescription="Crear nuevo documento." ma:contentTypeScope="" ma:versionID="6d8ff36c8482a5c19768834718540dd4">
  <xsd:schema xmlns:xsd="http://www.w3.org/2001/XMLSchema" xmlns:xs="http://www.w3.org/2001/XMLSchema" xmlns:p="http://schemas.microsoft.com/office/2006/metadata/properties" xmlns:ns2="356c1601-7624-4c8c-999a-ebdbebb69caf" targetNamespace="http://schemas.microsoft.com/office/2006/metadata/properties" ma:root="true" ma:fieldsID="67b453a61afb7a967480dfaa9bf8276b" ns2:_="">
    <xsd:import namespace="356c1601-7624-4c8c-999a-ebdbebb69c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c1601-7624-4c8c-999a-ebdbebb69c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4969D9-DF52-4334-85A9-84005720EDC8}"/>
</file>

<file path=customXml/itemProps2.xml><?xml version="1.0" encoding="utf-8"?>
<ds:datastoreItem xmlns:ds="http://schemas.openxmlformats.org/officeDocument/2006/customXml" ds:itemID="{DE003AD7-20C0-4010-80C3-C9EBE566919D}"/>
</file>

<file path=customXml/itemProps3.xml><?xml version="1.0" encoding="utf-8"?>
<ds:datastoreItem xmlns:ds="http://schemas.openxmlformats.org/officeDocument/2006/customXml" ds:itemID="{9030E4A0-AEF2-4248-9F1D-BB5BA96DD2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9</vt:i4>
      </vt:variant>
    </vt:vector>
  </HeadingPairs>
  <TitlesOfParts>
    <vt:vector size="24" baseType="lpstr">
      <vt:lpstr>Antecedentes</vt:lpstr>
      <vt:lpstr>RLI</vt:lpstr>
      <vt:lpstr>F1926 </vt:lpstr>
      <vt:lpstr>ANEXO N°1 (DDJJ 1847 y 1926)</vt:lpstr>
      <vt:lpstr>R12</vt:lpstr>
      <vt:lpstr>Razonabilidad CPT</vt:lpstr>
      <vt:lpstr>R14</vt:lpstr>
      <vt:lpstr>RAI Inicial y Final</vt:lpstr>
      <vt:lpstr>R13</vt:lpstr>
      <vt:lpstr>RTRE</vt:lpstr>
      <vt:lpstr>R15</vt:lpstr>
      <vt:lpstr>R16</vt:lpstr>
      <vt:lpstr>Retiros y situacion Trib.</vt:lpstr>
      <vt:lpstr>Pago IDPC Voluntario</vt:lpstr>
      <vt:lpstr>F1948</vt:lpstr>
      <vt:lpstr>'ANEXO N°1 (DDJJ 1847 y 1926)'!Área_de_impresión</vt:lpstr>
      <vt:lpstr>Antecedentes!Área_de_impresión</vt:lpstr>
      <vt:lpstr>'F1926 '!Área_de_impresión</vt:lpstr>
      <vt:lpstr>'F1948'!Área_de_impresión</vt:lpstr>
      <vt:lpstr>'R15'!Área_de_impresión</vt:lpstr>
      <vt:lpstr>RLI!Área_de_impresión</vt:lpstr>
      <vt:lpstr>RTRE!Área_de_impresión</vt:lpstr>
      <vt:lpstr>'R15'!Títulos_a_imprimir</vt:lpstr>
      <vt:lpstr>'R16'!Títulos_a_imprimir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felipe rios silva</cp:lastModifiedBy>
  <cp:lastPrinted>2021-02-23T03:37:08Z</cp:lastPrinted>
  <dcterms:created xsi:type="dcterms:W3CDTF">2020-05-13T12:34:05Z</dcterms:created>
  <dcterms:modified xsi:type="dcterms:W3CDTF">2021-02-24T13:17:58Z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0x0101009320C372E895434995F9F1441E0AA5F1</vt:lpwstr>
  </property>
</Properties>
</file>