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E:\OGN\Suplemento Tributario\AT 2021\ST\Herramienta visualización\Ejercicio\14d8\"/>
    </mc:Choice>
  </mc:AlternateContent>
  <xr:revisionPtr revIDLastSave="0" documentId="13_ncr:1_{5F1EED05-9350-4329-99D4-442BD5BD1D0E}" xr6:coauthVersionLast="46" xr6:coauthVersionMax="46" xr10:uidLastSave="{00000000-0000-0000-0000-000000000000}"/>
  <bookViews>
    <workbookView xWindow="-120" yWindow="-120" windowWidth="20730" windowHeight="11160" tabRatio="693" activeTab="8" xr2:uid="{00000000-000D-0000-FFFF-FFFF00000000}"/>
  </bookViews>
  <sheets>
    <sheet name="Antecedentes" sheetId="1" r:id="rId1"/>
    <sheet name="Base Imponible " sheetId="4" r:id="rId2"/>
    <sheet name="R22" sheetId="14" r:id="rId3"/>
    <sheet name="R23" sheetId="24" r:id="rId4"/>
    <sheet name="CPT Simplificado" sheetId="7" r:id="rId5"/>
    <sheet name="Datos para Certificación" sheetId="22" r:id="rId6"/>
    <sheet name="DJ 1947 RégimenTransparencia" sheetId="23" r:id="rId7"/>
    <sheet name="F22 Socio" sheetId="25" r:id="rId8"/>
    <sheet name="Tabla IGC" sheetId="26" r:id="rId9"/>
    <sheet name="Determinacion RLI Año 2019" sheetId="5" state="hidden" r:id="rId10"/>
  </sheets>
  <externalReferences>
    <externalReference r:id="rId11"/>
    <externalReference r:id="rId12"/>
  </externalReferences>
  <definedNames>
    <definedName name="_xlnm._FilterDatabase" localSheetId="7" hidden="1">'F22 Socio'!$AM$6:$AM$106</definedName>
    <definedName name="_xlnm.Print_Area" localSheetId="1">'Base Imponible '!$A$1:$O$74</definedName>
    <definedName name="_xlnm.Print_Area" localSheetId="6">'DJ 1947 RégimenTransparencia'!$A$1:$R$43</definedName>
    <definedName name="_xlnm.Print_Area" localSheetId="7">'F22 Socio'!$B$1:$AL$109</definedName>
    <definedName name="_xlnm.Print_Area" localSheetId="2">'R22'!$A$1:$G$37</definedName>
    <definedName name="CERTIFICADO" localSheetId="5">#REF!</definedName>
    <definedName name="CERTIFICADO">#REF!</definedName>
    <definedName name="Codigo" localSheetId="5">#REF!</definedName>
    <definedName name="Codigo">#REF!</definedName>
    <definedName name="GVKey">""</definedName>
    <definedName name="INVERSION" localSheetId="5">#REF!</definedName>
    <definedName name="INVERSION" localSheetId="2">#REF!</definedName>
    <definedName name="INVERSION">#REF!</definedName>
    <definedName name="operacion" localSheetId="6">#REF!</definedName>
    <definedName name="operacion" localSheetId="2">#REF!</definedName>
    <definedName name="operacion">#REF!</definedName>
    <definedName name="OPERACION1" localSheetId="6">#REF!</definedName>
    <definedName name="OPERACION1" localSheetId="2">#REF!</definedName>
    <definedName name="OPERACION1">#REF!</definedName>
    <definedName name="SPSet">"current"</definedName>
    <definedName name="SPWS_WBID">""</definedName>
    <definedName name="v" localSheetId="7">'[1]Registrar '!$A$2:$B$182</definedName>
    <definedName name="v" localSheetId="2">'[1]Registrar '!$A$2:$B$182</definedName>
    <definedName name="v">'[2]Registrar  AT.Actual'!$A$2:$B$182</definedName>
    <definedName name="x">'[2]Registrar  AT.-1'!$A:$B</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4" l="1"/>
  <c r="D14" i="14" s="1"/>
  <c r="F11" i="7" s="1"/>
  <c r="D15" i="24" s="1"/>
  <c r="B56" i="4"/>
  <c r="B8" i="26" l="1"/>
  <c r="B9" i="26" s="1"/>
  <c r="B10" i="26" s="1"/>
  <c r="B11" i="26" s="1"/>
  <c r="B12" i="26" s="1"/>
  <c r="B13" i="26" s="1"/>
  <c r="B14" i="26" s="1"/>
  <c r="F3" i="26"/>
  <c r="Z104" i="25" l="1"/>
  <c r="Z105" i="25" s="1"/>
  <c r="Z106" i="25" s="1"/>
  <c r="C103" i="25"/>
  <c r="H13" i="4"/>
  <c r="H12" i="4"/>
  <c r="H11" i="4"/>
  <c r="H10" i="4"/>
  <c r="H9" i="4"/>
  <c r="L10" i="22" l="1"/>
  <c r="K10" i="22"/>
  <c r="I10" i="22"/>
  <c r="G10" i="22"/>
  <c r="C10" i="22"/>
  <c r="I14" i="4"/>
  <c r="D9" i="14" s="1"/>
  <c r="F10" i="22" l="1"/>
  <c r="I24" i="23"/>
  <c r="F8" i="7"/>
  <c r="I25" i="23" l="1"/>
  <c r="I34" i="23" s="1"/>
  <c r="I32" i="4"/>
  <c r="D27" i="14" s="1"/>
  <c r="I31" i="4"/>
  <c r="D25" i="14" s="1"/>
  <c r="I30" i="4"/>
  <c r="D30" i="14" s="1"/>
  <c r="G101" i="1" l="1"/>
  <c r="B31" i="4" l="1"/>
  <c r="E102" i="1" l="1"/>
  <c r="G102" i="1" l="1"/>
  <c r="G103" i="1" s="1"/>
  <c r="B36" i="4"/>
  <c r="B35" i="4"/>
  <c r="B25" i="4"/>
  <c r="B26" i="4"/>
  <c r="B29" i="4"/>
  <c r="B30" i="4"/>
  <c r="I8" i="4"/>
  <c r="I6" i="4"/>
  <c r="D11" i="14" s="1"/>
  <c r="F64" i="5" l="1"/>
  <c r="I64" i="5"/>
  <c r="H64" i="5"/>
  <c r="I28" i="5"/>
  <c r="I48" i="5" s="1"/>
  <c r="H26" i="5"/>
  <c r="I26" i="5" s="1"/>
  <c r="H25" i="5"/>
  <c r="I25" i="5" s="1"/>
  <c r="N36" i="5"/>
  <c r="C38" i="5"/>
  <c r="C37" i="5"/>
  <c r="C36" i="5"/>
  <c r="C35" i="5"/>
  <c r="C34" i="5"/>
  <c r="C33" i="5"/>
  <c r="H13" i="5"/>
  <c r="H27" i="5" s="1"/>
  <c r="I27" i="5" s="1"/>
  <c r="M30" i="5"/>
  <c r="I15" i="5"/>
  <c r="I49" i="5" s="1"/>
  <c r="I14" i="5"/>
  <c r="H37" i="5" s="1"/>
  <c r="H64" i="1" s="1"/>
  <c r="N27" i="5"/>
  <c r="K13" i="1"/>
  <c r="G16" i="5"/>
  <c r="H16" i="5" s="1"/>
  <c r="I16" i="5" s="1"/>
  <c r="H40" i="5" s="1"/>
  <c r="L48" i="1" s="1"/>
  <c r="H24" i="5"/>
  <c r="I24" i="5" s="1"/>
  <c r="G11" i="5"/>
  <c r="P69" i="5"/>
  <c r="M68" i="5"/>
  <c r="N67" i="5"/>
  <c r="M67" i="5"/>
  <c r="N66" i="5"/>
  <c r="M66" i="5"/>
  <c r="N65" i="5"/>
  <c r="N64" i="5"/>
  <c r="N48" i="5"/>
  <c r="O47" i="5"/>
  <c r="O46" i="5"/>
  <c r="O45" i="5"/>
  <c r="K23" i="5"/>
  <c r="I23" i="5"/>
  <c r="O12" i="5"/>
  <c r="O13" i="5" s="1"/>
  <c r="O6" i="5"/>
  <c r="H66" i="1" l="1"/>
  <c r="I65" i="1" s="1"/>
  <c r="I29" i="5"/>
  <c r="E61" i="5"/>
  <c r="E79" i="1" s="1"/>
  <c r="I39" i="5"/>
  <c r="O35" i="5"/>
  <c r="H11" i="5"/>
  <c r="G10" i="5" s="1"/>
  <c r="H10" i="5"/>
  <c r="O67" i="5"/>
  <c r="O66" i="5"/>
  <c r="N69" i="5"/>
  <c r="N68" i="5"/>
  <c r="O68" i="5" s="1"/>
  <c r="H12" i="5"/>
  <c r="I12" i="5" s="1"/>
  <c r="H35" i="5" s="1"/>
  <c r="H62" i="1" s="1"/>
  <c r="I35" i="4" s="1"/>
  <c r="D16" i="14" s="1"/>
  <c r="I13" i="5"/>
  <c r="H36" i="5" s="1"/>
  <c r="H63" i="1" s="1"/>
  <c r="I36" i="4" l="1"/>
  <c r="D17" i="14" s="1"/>
  <c r="I11" i="5"/>
  <c r="H34" i="5" s="1"/>
  <c r="H61" i="1" s="1"/>
  <c r="O23" i="5"/>
  <c r="I19" i="5"/>
  <c r="I37" i="4" l="1"/>
  <c r="L13" i="1"/>
  <c r="L12" i="1"/>
  <c r="K14" i="1"/>
  <c r="I3" i="5" s="1"/>
  <c r="E108" i="1"/>
  <c r="G108" i="1" s="1"/>
  <c r="E107" i="1"/>
  <c r="L49" i="1"/>
  <c r="G107" i="1" l="1"/>
  <c r="G109" i="1" s="1"/>
  <c r="N8" i="22" s="1"/>
  <c r="N9" i="22" s="1"/>
  <c r="E109" i="1"/>
  <c r="L52" i="1" s="1"/>
  <c r="O3" i="5"/>
  <c r="O7" i="5" s="1"/>
  <c r="I5" i="5"/>
  <c r="I6" i="5" s="1"/>
  <c r="M64" i="5" s="1"/>
  <c r="I44" i="5"/>
  <c r="M27" i="5"/>
  <c r="O27" i="5" s="1"/>
  <c r="M43" i="5"/>
  <c r="M36" i="5"/>
  <c r="O36" i="5" s="1"/>
  <c r="F10" i="5"/>
  <c r="L14" i="1"/>
  <c r="I48" i="4" s="1"/>
  <c r="S25" i="23" l="1"/>
  <c r="S24" i="23"/>
  <c r="AG90" i="25" s="1"/>
  <c r="N10" i="22"/>
  <c r="I19" i="4"/>
  <c r="D12" i="14" s="1"/>
  <c r="O43" i="5"/>
  <c r="O49" i="5" s="1"/>
  <c r="I45" i="5"/>
  <c r="O28" i="5"/>
  <c r="F18" i="5"/>
  <c r="I18" i="5" s="1"/>
  <c r="I20" i="5" s="1"/>
  <c r="I10" i="5"/>
  <c r="O64" i="5"/>
  <c r="O70" i="5" s="1"/>
  <c r="S34" i="23" l="1"/>
  <c r="N30" i="5"/>
  <c r="O30" i="5" s="1"/>
  <c r="M44" i="5"/>
  <c r="L30" i="5"/>
  <c r="I17" i="5"/>
  <c r="I21" i="5" s="1"/>
  <c r="H33" i="5"/>
  <c r="I32" i="5" l="1"/>
  <c r="I41" i="5" s="1"/>
  <c r="H60" i="1"/>
  <c r="I59" i="1" s="1"/>
  <c r="I67" i="1" s="1"/>
  <c r="I46" i="4" s="1"/>
  <c r="O44" i="5"/>
  <c r="O48" i="5" s="1"/>
  <c r="M65" i="5"/>
  <c r="M48" i="5"/>
  <c r="O31" i="5"/>
  <c r="I47" i="5"/>
  <c r="F4" i="7" l="1"/>
  <c r="D4" i="24" s="1"/>
  <c r="E78" i="1"/>
  <c r="E80" i="1" s="1"/>
  <c r="I47" i="4" s="1"/>
  <c r="I49" i="4" s="1"/>
  <c r="I50" i="4" s="1"/>
  <c r="O32" i="5"/>
  <c r="L51" i="1" s="1"/>
  <c r="D65" i="5"/>
  <c r="D67" i="5" s="1"/>
  <c r="I46" i="5"/>
  <c r="I50" i="5" s="1"/>
  <c r="E60" i="5"/>
  <c r="E64" i="5" s="1"/>
  <c r="O65" i="5"/>
  <c r="O69" i="5" s="1"/>
  <c r="M69" i="5"/>
  <c r="O50" i="5"/>
  <c r="Q48" i="5"/>
  <c r="I51" i="4" l="1"/>
  <c r="I21" i="4"/>
  <c r="F9" i="7"/>
  <c r="D14" i="24" s="1"/>
  <c r="O71" i="5"/>
  <c r="Q69" i="5"/>
  <c r="N52" i="5"/>
  <c r="N53" i="5" s="1"/>
  <c r="N73" i="5"/>
  <c r="N74" i="5" s="1"/>
  <c r="O37" i="5"/>
  <c r="D13" i="14" l="1"/>
  <c r="F10" i="7"/>
  <c r="D13" i="24" s="1"/>
  <c r="E9" i="22"/>
  <c r="E8" i="22"/>
  <c r="E103" i="1"/>
  <c r="F7" i="7" s="1"/>
  <c r="D12" i="24" s="1"/>
  <c r="K43" i="1"/>
  <c r="K54" i="1" s="1"/>
  <c r="L42" i="1"/>
  <c r="L41" i="1"/>
  <c r="I56" i="4" s="1"/>
  <c r="L40" i="1"/>
  <c r="J54" i="1"/>
  <c r="N27" i="1"/>
  <c r="O29" i="1" s="1"/>
  <c r="L29" i="1"/>
  <c r="I57" i="4" l="1"/>
  <c r="M8" i="22" s="1"/>
  <c r="H24" i="23"/>
  <c r="H25" i="23" s="1"/>
  <c r="H34" i="23" s="1"/>
  <c r="E10" i="22"/>
  <c r="I26" i="4"/>
  <c r="D23" i="14" s="1"/>
  <c r="I25" i="4"/>
  <c r="D19" i="14" s="1"/>
  <c r="I28" i="4"/>
  <c r="D21" i="14" s="1"/>
  <c r="L53" i="1"/>
  <c r="L43" i="1"/>
  <c r="I29" i="4" s="1"/>
  <c r="D22" i="14" s="1"/>
  <c r="N22" i="1"/>
  <c r="R24" i="23" l="1"/>
  <c r="M9" i="22"/>
  <c r="M10" i="22" s="1"/>
  <c r="D34" i="14"/>
  <c r="I33" i="4"/>
  <c r="K38" i="4" s="1"/>
  <c r="L54" i="1"/>
  <c r="J33" i="1"/>
  <c r="H16" i="4" s="1"/>
  <c r="J34" i="1"/>
  <c r="H17" i="4" s="1"/>
  <c r="J32" i="1"/>
  <c r="H15" i="4" s="1"/>
  <c r="L37" i="1"/>
  <c r="K24" i="1"/>
  <c r="J24" i="1"/>
  <c r="L21" i="1"/>
  <c r="L22" i="1"/>
  <c r="L23" i="1"/>
  <c r="L20" i="1"/>
  <c r="AA42" i="25" l="1"/>
  <c r="R25" i="23"/>
  <c r="R34" i="23" s="1"/>
  <c r="H8" i="22"/>
  <c r="J8" i="22"/>
  <c r="N24" i="23" s="1"/>
  <c r="I18" i="4"/>
  <c r="N20" i="1"/>
  <c r="O24" i="1" s="1"/>
  <c r="I5" i="4"/>
  <c r="J37" i="1"/>
  <c r="L24" i="1"/>
  <c r="I7" i="4" l="1"/>
  <c r="D5" i="14"/>
  <c r="D10" i="14"/>
  <c r="F6" i="7"/>
  <c r="D16" i="24" s="1"/>
  <c r="I20" i="4"/>
  <c r="K22" i="4" s="1"/>
  <c r="K40" i="4" s="1"/>
  <c r="D9" i="22" s="1"/>
  <c r="F25" i="23" s="1"/>
  <c r="J9" i="22"/>
  <c r="J10" i="22" s="1"/>
  <c r="H9" i="22"/>
  <c r="H10" i="22" s="1"/>
  <c r="L24" i="23"/>
  <c r="O34" i="5"/>
  <c r="O38" i="5" s="1"/>
  <c r="I51" i="5"/>
  <c r="X12" i="25" l="1"/>
  <c r="AA32" i="25" s="1"/>
  <c r="N25" i="23"/>
  <c r="N34" i="23" s="1"/>
  <c r="D15" i="14"/>
  <c r="D35" i="14" s="1"/>
  <c r="L25" i="23"/>
  <c r="L34" i="23" s="1"/>
  <c r="AD12" i="25"/>
  <c r="F5" i="7"/>
  <c r="D8" i="22"/>
  <c r="F24" i="23" s="1"/>
  <c r="AG12" i="25" s="1"/>
  <c r="AG23" i="25" s="1"/>
  <c r="AG27" i="25" s="1"/>
  <c r="AA28" i="25" s="1"/>
  <c r="D9" i="24" l="1"/>
  <c r="D20" i="24" s="1"/>
  <c r="F12" i="7"/>
  <c r="AA50" i="25"/>
  <c r="AA54" i="25" s="1"/>
  <c r="AA88" i="25" s="1"/>
  <c r="AG88" i="25" s="1"/>
  <c r="AG95" i="25" s="1"/>
  <c r="D10" i="22"/>
  <c r="F34" i="23"/>
  <c r="Q100" i="25" l="1"/>
  <c r="Q103" i="25" s="1"/>
</calcChain>
</file>

<file path=xl/sharedStrings.xml><?xml version="1.0" encoding="utf-8"?>
<sst xmlns="http://schemas.openxmlformats.org/spreadsheetml/2006/main" count="800" uniqueCount="536">
  <si>
    <t>RAI</t>
  </si>
  <si>
    <t>RAP</t>
  </si>
  <si>
    <t>Factor</t>
  </si>
  <si>
    <t>Monto $</t>
  </si>
  <si>
    <t>ANTECEDENTES</t>
  </si>
  <si>
    <t>TOTAL EGRESOS DEL EJERCICIO</t>
  </si>
  <si>
    <t>TOTAL INGRESOS DEL GIRO</t>
  </si>
  <si>
    <t>TOTAL OTROS INGRESOS DEL EJERCICIO</t>
  </si>
  <si>
    <t>INGRESOS DEL GIRO</t>
  </si>
  <si>
    <t>DIVIDENDOS PERCIBIDOS</t>
  </si>
  <si>
    <t>TOTAL DIVIDENDOS PERCIBIDOS</t>
  </si>
  <si>
    <t>EGRESOS</t>
  </si>
  <si>
    <t>Régimen empresa fuente</t>
  </si>
  <si>
    <t>OTROS INGRESOS</t>
  </si>
  <si>
    <t>Honorarios del ejercicio</t>
  </si>
  <si>
    <t>Gastos generales</t>
  </si>
  <si>
    <t>DETALLE DE LOS RETIROS DEL EJERCICIO</t>
  </si>
  <si>
    <t>DETALLE DE LOS PPM PAGADOS DEL EJERCICIO</t>
  </si>
  <si>
    <t>TOTAL RETIROS DEL EJERCICIO</t>
  </si>
  <si>
    <t xml:space="preserve"> Octubre 2020</t>
  </si>
  <si>
    <t xml:space="preserve"> Noviembre 2020</t>
  </si>
  <si>
    <t xml:space="preserve">Amortización ejercicio crédito otorgado por Banco </t>
  </si>
  <si>
    <t>I.</t>
  </si>
  <si>
    <t>II.</t>
  </si>
  <si>
    <t>III.</t>
  </si>
  <si>
    <t>CORRECCIÓN MONETARIA ANUAL</t>
  </si>
  <si>
    <t>CORRECCIÓN MONETARIA SEGÚN INDICES</t>
  </si>
  <si>
    <t>AÑO 2019</t>
  </si>
  <si>
    <t>Capital Aportado Originalmente</t>
  </si>
  <si>
    <t>Capital Original aportado</t>
  </si>
  <si>
    <t>Corrección Monetaria</t>
  </si>
  <si>
    <t>AÑO 2020</t>
  </si>
  <si>
    <t xml:space="preserve">Capital Actualizado al </t>
  </si>
  <si>
    <t>Capital Actualizado</t>
  </si>
  <si>
    <t>CORRECCIÓN MONETARIA SEGÚN INDICE 2020</t>
  </si>
  <si>
    <t>MOVIMIENTOS</t>
  </si>
  <si>
    <t>Inicial</t>
  </si>
  <si>
    <t xml:space="preserve">Aumento </t>
  </si>
  <si>
    <t>Disminuye</t>
  </si>
  <si>
    <t>Final</t>
  </si>
  <si>
    <t>Clientes</t>
  </si>
  <si>
    <t>Indice Noviembr de 2020</t>
  </si>
  <si>
    <t>Existencias</t>
  </si>
  <si>
    <t>Activo Fijo</t>
  </si>
  <si>
    <t>Proveedores</t>
  </si>
  <si>
    <t>Capital Aportado</t>
  </si>
  <si>
    <t>Resultado del Ejercicio</t>
  </si>
  <si>
    <t>ESTADO DE RESULTADOS</t>
  </si>
  <si>
    <t>DETERMINACION RLI</t>
  </si>
  <si>
    <t>Ventas</t>
  </si>
  <si>
    <t>Costo de Ventas</t>
  </si>
  <si>
    <t>Agregados</t>
  </si>
  <si>
    <t>Gastos Generales</t>
  </si>
  <si>
    <t>Remuneraciones</t>
  </si>
  <si>
    <t>Deducciones</t>
  </si>
  <si>
    <t>Depreciación</t>
  </si>
  <si>
    <t>Corrección Monetaria CPT</t>
  </si>
  <si>
    <t>RESULTADO TRIBUTARIO</t>
  </si>
  <si>
    <t>Determinacion RAI</t>
  </si>
  <si>
    <t>Total Activo</t>
  </si>
  <si>
    <t>CPT</t>
  </si>
  <si>
    <t>Menos RAP</t>
  </si>
  <si>
    <t>RENTAS AFECTAS A IMPUESTO</t>
  </si>
  <si>
    <t>Pasivo Exigible</t>
  </si>
  <si>
    <t>Capital</t>
  </si>
  <si>
    <t>Proveedores (por gastos)</t>
  </si>
  <si>
    <t>RLI</t>
  </si>
  <si>
    <t>Retiros</t>
  </si>
  <si>
    <t>CAPITAL PROPIO TRIBUTARIO</t>
  </si>
  <si>
    <t>Dividendos</t>
  </si>
  <si>
    <t>GR</t>
  </si>
  <si>
    <t>CAPITAL PROPIO SIMPLIFICADO</t>
  </si>
  <si>
    <t>Menos Capital Histórico</t>
  </si>
  <si>
    <t>Detalle</t>
  </si>
  <si>
    <t>Rentas atribuidas Propias (RAP)</t>
  </si>
  <si>
    <t>Saldo acumulado de créditos</t>
  </si>
  <si>
    <t>Saldo Total de Utilidades Tributarias (STUT)</t>
  </si>
  <si>
    <t>Acumulados desde 01.01.2017</t>
  </si>
  <si>
    <t>Hasta el 31.12.2016</t>
  </si>
  <si>
    <t>Con D Devolución</t>
  </si>
  <si>
    <t>1.-RLI del Ejercicio</t>
  </si>
  <si>
    <t>2.- Retiros del Ejercicio</t>
  </si>
  <si>
    <t>Saldo Final</t>
  </si>
  <si>
    <t>Año 2019</t>
  </si>
  <si>
    <t>año 2020</t>
  </si>
  <si>
    <t>Total</t>
  </si>
  <si>
    <t>TOTALES</t>
  </si>
  <si>
    <t>Menos Capital Actualizado</t>
  </si>
  <si>
    <t>Indice Abril 2019</t>
  </si>
  <si>
    <t>Ipc Abril a Diciembre de 2019</t>
  </si>
  <si>
    <t>Indice Abril  2019</t>
  </si>
  <si>
    <t>Indice Noviembre de 2019</t>
  </si>
  <si>
    <t>Determinación del Capital Propio Tributario al 31.12.2019:</t>
  </si>
  <si>
    <t>Incentivo al Ahorro</t>
  </si>
  <si>
    <t>Cuenta Particular</t>
  </si>
  <si>
    <t>Acciones</t>
  </si>
  <si>
    <t>RLI Ejercicio</t>
  </si>
  <si>
    <t>Retiros del Ejercicio</t>
  </si>
  <si>
    <t>Beneficio 14 Ter C</t>
  </si>
  <si>
    <t>Retiros Provisorios</t>
  </si>
  <si>
    <t>CPT PROYECTADO</t>
  </si>
  <si>
    <t>RAZONABILIDAD DEL CPT</t>
  </si>
  <si>
    <t>RLI inv.</t>
  </si>
  <si>
    <t>IV.</t>
  </si>
  <si>
    <t>V.</t>
  </si>
  <si>
    <t>Banco</t>
  </si>
  <si>
    <t>Dividendos Percibidos</t>
  </si>
  <si>
    <t>Sujetos a Restitución</t>
  </si>
  <si>
    <t>4.- Gastos Rechazados</t>
  </si>
  <si>
    <t xml:space="preserve">3.- IDPC Dividendos Percibidos </t>
  </si>
  <si>
    <t>IDPC POR PAGAR</t>
  </si>
  <si>
    <t>VI</t>
  </si>
  <si>
    <t>INGRESOS DEL EJERCICIO</t>
  </si>
  <si>
    <t>EGRESOS DEL EJERCICIO</t>
  </si>
  <si>
    <t xml:space="preserve">TOTAL INGRESOS </t>
  </si>
  <si>
    <t>TOTAL OTROS INGRESOS</t>
  </si>
  <si>
    <t>Arriendos</t>
  </si>
  <si>
    <t xml:space="preserve">  </t>
  </si>
  <si>
    <t>Participación</t>
  </si>
  <si>
    <t xml:space="preserve">Saldo inicial </t>
  </si>
  <si>
    <t>Pagados ($)</t>
  </si>
  <si>
    <t>Pago IDPC AT. 2020</t>
  </si>
  <si>
    <t>Históricos ($)</t>
  </si>
  <si>
    <t>Actualizados ($)</t>
  </si>
  <si>
    <t>Neto ($)</t>
  </si>
  <si>
    <t>($)</t>
  </si>
  <si>
    <t>Los saldos de los registros de renta empresariales al 31.12.2019 fueron los siguientes:</t>
  </si>
  <si>
    <t>EGRESOS POR CAMBIO DE RÉGIMEN</t>
  </si>
  <si>
    <t>Percibidos ($)</t>
  </si>
  <si>
    <t>Percibidos $</t>
  </si>
  <si>
    <t xml:space="preserve">Octubre 2020 </t>
  </si>
  <si>
    <t xml:space="preserve">Noviembre  2020 </t>
  </si>
  <si>
    <t>i)</t>
  </si>
  <si>
    <t xml:space="preserve">ii) </t>
  </si>
  <si>
    <t>Adeudados ($)</t>
  </si>
  <si>
    <t>Monto Bruto</t>
  </si>
  <si>
    <t>Capital $</t>
  </si>
  <si>
    <t xml:space="preserve">Ventas netas año 2020 a entidades NO relacionadas </t>
  </si>
  <si>
    <t xml:space="preserve">iii) </t>
  </si>
  <si>
    <t>iv)</t>
  </si>
  <si>
    <t>1.-</t>
  </si>
  <si>
    <t>Ingresos netos por venta computador</t>
  </si>
  <si>
    <t>2.-</t>
  </si>
  <si>
    <t>Histórico ($)</t>
  </si>
  <si>
    <t>Socio 2: Sr. Escudero contribuyente del IGC……………………………………………………………………………………………………………………………………………………………………………………………………………………………………………………………….</t>
  </si>
  <si>
    <t>Total capital social aportado…………………………………………………………………………………………………………………………………………………………………………………………………………………………………….</t>
  </si>
  <si>
    <t>Neto factura ($)</t>
  </si>
  <si>
    <t>Cobro factura emitida en diciembre de 2019</t>
  </si>
  <si>
    <t>Monto del crédito ($)</t>
  </si>
  <si>
    <t xml:space="preserve">Dividendo 1, afectos a impto.finales </t>
  </si>
  <si>
    <t>con crédito por IDPC sujeto a restitución con D° dev.</t>
  </si>
  <si>
    <t xml:space="preserve">Dividendo 2, afecto a Imptos finales </t>
  </si>
  <si>
    <t>con crédito por IDPC NO sujeto a restitución con D° dev.</t>
  </si>
  <si>
    <t>Dividendo 3, afecto a imptos. finales</t>
  </si>
  <si>
    <t>con crédito por IDPC acumulado al 31.12.2016 con D° dev.</t>
  </si>
  <si>
    <t>sin crédito</t>
  </si>
  <si>
    <t>Compras netas  existencias 2020</t>
  </si>
  <si>
    <t>Cotizaciones previsionales diciembre de 2019</t>
  </si>
  <si>
    <t>Retenciones Impuesto diciembre 2019</t>
  </si>
  <si>
    <t>Pago proveedores 2019</t>
  </si>
  <si>
    <t>Pago intereses y multas fiscales</t>
  </si>
  <si>
    <t>PPM pagados</t>
  </si>
  <si>
    <t>Retiros del ejercicio socios 1 y 2</t>
  </si>
  <si>
    <t>El CPT determinado al 31.12.2019 fue el siguiente:</t>
  </si>
  <si>
    <t>Total activo</t>
  </si>
  <si>
    <t>Pasivo exigible</t>
  </si>
  <si>
    <t>Rentas atribuidas propias (RAP)</t>
  </si>
  <si>
    <t>Saldo final al 31.12.2019</t>
  </si>
  <si>
    <t>Otros antecedentes</t>
  </si>
  <si>
    <t xml:space="preserve">Socio Sr. Escudero </t>
  </si>
  <si>
    <r>
      <t xml:space="preserve">De acuerdo a los registros contables y documentación de respaldo, los propietarios de la sociedad aportaron el capital social conforme al siguiente detalle, cuyos montos se presentan </t>
    </r>
    <r>
      <rPr>
        <b/>
        <u/>
        <sz val="10"/>
        <rFont val="Calibri"/>
        <family val="2"/>
        <scheme val="minor"/>
      </rPr>
      <t>reajustados al 31.12.2019</t>
    </r>
    <r>
      <rPr>
        <b/>
        <sz val="10"/>
        <rFont val="Calibri"/>
        <family val="2"/>
        <scheme val="minor"/>
      </rPr>
      <t>:</t>
    </r>
  </si>
  <si>
    <t>(+) Base imponible ejercicio  ……………………………………………………………………………………………………………………………………………………….</t>
  </si>
  <si>
    <t>Percibido ($)</t>
  </si>
  <si>
    <t>No Percibido ($)</t>
  </si>
  <si>
    <t>Dividendo 5, Ingreso No Constitutivo de Renta</t>
  </si>
  <si>
    <t>Crédito otorgado por Banco</t>
  </si>
  <si>
    <t>Reajustado al 31.12.2019 ($)</t>
  </si>
  <si>
    <t>Interés por préstamo $</t>
  </si>
  <si>
    <t>Activo fijo (descontada la depreciación acumulada)</t>
  </si>
  <si>
    <t xml:space="preserve">Valor UF al 31.12.2020 estimado </t>
  </si>
  <si>
    <t>Retiros actualizados al 31.12.2020:</t>
  </si>
  <si>
    <r>
      <t>PPM actualizado al 31.12.2020</t>
    </r>
    <r>
      <rPr>
        <sz val="10"/>
        <rFont val="Calibri"/>
        <family val="2"/>
        <scheme val="minor"/>
      </rPr>
      <t>:</t>
    </r>
  </si>
  <si>
    <t>Remuneraciones del ejercicio monto Bruto $</t>
  </si>
  <si>
    <t>Remuneraciones del ejercicio monto Bruto</t>
  </si>
  <si>
    <t>Interés por préstamo</t>
  </si>
  <si>
    <t>TOTAL EGRESOS DEL GIRO (1)</t>
  </si>
  <si>
    <t>TOTAL EGRESOS POR CAMBIO DE RÉGIMEN (2)</t>
  </si>
  <si>
    <t>TOTAL DE EGRESOS ANUALES [suma (1) y (2)]</t>
  </si>
  <si>
    <t>(=)  Capital Propio Tributario Simplificado …………………………………………………………………………....................................</t>
  </si>
  <si>
    <t>Determinación capital propio tributario simplificado al 31.12.2020</t>
  </si>
  <si>
    <t>Ventas netas año 2020 a entidades relacionadas sujetas al régimen pro pyme (art. 14 letra D) N° 3)</t>
  </si>
  <si>
    <t>Ventas netas  año 2020 a entidades relacionadas sujetas al régimen de imputación parcial de créditos (art. 14 letra A))</t>
  </si>
  <si>
    <t>Art. 14 letra A)</t>
  </si>
  <si>
    <t>Art. 14 letra D) N°3</t>
  </si>
  <si>
    <t>Art. 14 letra D) N° 3</t>
  </si>
  <si>
    <t>Ventas netas año 2020 a entidades relacionadas sujetas al régimen de imputación parcial de créditos (art. 14 letra A))</t>
  </si>
  <si>
    <t>Reajuste PPM Pagados</t>
  </si>
  <si>
    <r>
      <t xml:space="preserve">TOTAL PPM PAGADO DEL EJERCICIO  </t>
    </r>
    <r>
      <rPr>
        <sz val="8"/>
        <rFont val="Calibri"/>
        <family val="2"/>
        <scheme val="minor"/>
      </rPr>
      <t>(3)</t>
    </r>
  </si>
  <si>
    <r>
      <t xml:space="preserve">(+) Capital propio tributario </t>
    </r>
    <r>
      <rPr>
        <b/>
        <sz val="12"/>
        <rFont val="Calibri"/>
        <family val="2"/>
        <scheme val="minor"/>
      </rPr>
      <t xml:space="preserve">al 01.01.2020 </t>
    </r>
    <r>
      <rPr>
        <sz val="12"/>
        <rFont val="Calibri"/>
        <family val="2"/>
        <scheme val="minor"/>
      </rPr>
      <t>………………………………………………...…………………………………………………………………............</t>
    </r>
  </si>
  <si>
    <r>
      <t xml:space="preserve">(-) Retiros del ejercicio </t>
    </r>
    <r>
      <rPr>
        <b/>
        <sz val="12"/>
        <rFont val="Calibri"/>
        <family val="2"/>
        <scheme val="minor"/>
      </rPr>
      <t xml:space="preserve">históricos </t>
    </r>
    <r>
      <rPr>
        <sz val="12"/>
        <rFont val="Calibri"/>
        <family val="2"/>
        <scheme val="minor"/>
      </rPr>
      <t>.……………………………………………………………………………………………………………………………………………………….</t>
    </r>
  </si>
  <si>
    <r>
      <t xml:space="preserve">(-) Intereses y multas fiscales </t>
    </r>
    <r>
      <rPr>
        <b/>
        <sz val="12"/>
        <rFont val="Calibri"/>
        <family val="2"/>
        <scheme val="minor"/>
      </rPr>
      <t>históricos</t>
    </r>
    <r>
      <rPr>
        <sz val="12"/>
        <rFont val="Calibri"/>
        <family val="2"/>
        <scheme val="minor"/>
      </rPr>
      <t xml:space="preserve"> …………………………...…………………………………………………………………………………………………………………………………………………………………….</t>
    </r>
  </si>
  <si>
    <r>
      <t xml:space="preserve">(-) Pago IDPC AT 2020 </t>
    </r>
    <r>
      <rPr>
        <b/>
        <sz val="12"/>
        <rFont val="Calibri"/>
        <family val="2"/>
        <scheme val="minor"/>
      </rPr>
      <t>históricos</t>
    </r>
    <r>
      <rPr>
        <sz val="12"/>
        <rFont val="Calibri"/>
        <family val="2"/>
        <scheme val="minor"/>
      </rPr>
      <t xml:space="preserve"> …………………………...…………………………………………………………………………………………………………………………………………………………………….</t>
    </r>
  </si>
  <si>
    <t>VIPC anual 2020 para los siguientes meses:</t>
  </si>
  <si>
    <t>RLI del ejercicio 2019</t>
  </si>
  <si>
    <t>Retiros del ejercicio 2019</t>
  </si>
  <si>
    <t>+</t>
  </si>
  <si>
    <t>-</t>
  </si>
  <si>
    <t>=</t>
  </si>
  <si>
    <t>PERCIBIDO O PAGADO</t>
  </si>
  <si>
    <t>Ingresos percibidos</t>
  </si>
  <si>
    <t>Ingresos percibidos o devengados por operaciones con empresas relacionadas del art. 14 letra A) LIR</t>
  </si>
  <si>
    <t>Otros ingresos percibidos o devengados</t>
  </si>
  <si>
    <t>Gasto por pérdida tributaria en cambio de régimen</t>
  </si>
  <si>
    <t>Existencias o insumos del negocio, pagados</t>
  </si>
  <si>
    <t>Remuneraciones pagadas</t>
  </si>
  <si>
    <t>Honorarios pagados</t>
  </si>
  <si>
    <t>Adquisición de bienes del activo fijo, pagados</t>
  </si>
  <si>
    <t>Servicios pagados</t>
  </si>
  <si>
    <t>Arriendos pagados</t>
  </si>
  <si>
    <t>Intereses y reajustes pagados por préstamos y otros</t>
  </si>
  <si>
    <t>Amortización de intangibles, art. 22° transitorio bis, inc. 4°, 5° y 6° Ley N° 21.210</t>
  </si>
  <si>
    <t>Pérdida en rescate o enajenación de inversiones o bienes no depreciables</t>
  </si>
  <si>
    <t>Otros gastos deducibles de los ingresos</t>
  </si>
  <si>
    <t>Créditos incobrables castigados en el ejercicio (reconocidos sobre ingresos devengados)</t>
  </si>
  <si>
    <t>CPT positivo inicial</t>
  </si>
  <si>
    <t>CPT negativo inicial</t>
  </si>
  <si>
    <t>Aumentos (efectivos) de capital del ejercicio</t>
  </si>
  <si>
    <t>Disminuciones (efectivas) de capital del ejercicio</t>
  </si>
  <si>
    <t>Crédito total disponible imputable contra impuestos finales (IPE), del ejercicio</t>
  </si>
  <si>
    <t>Otras partidas a agregar</t>
  </si>
  <si>
    <t>Otras partidas a deducir</t>
  </si>
  <si>
    <t>Gerardo Arturo Escudero Toledo</t>
  </si>
  <si>
    <t>FOLIO</t>
  </si>
  <si>
    <t>ROL ÚNICO TRIBUTARIO</t>
  </si>
  <si>
    <t>COMUNA</t>
  </si>
  <si>
    <t>CRÉDITOS PARA IMPUESTO GLOBAL COMPLEMENTARIO O ADICIONAL</t>
  </si>
  <si>
    <t>Sin derecho a devolución</t>
  </si>
  <si>
    <t>Con derecho a devolución</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</si>
  <si>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</si>
  <si>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</si>
  <si>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</si>
  <si>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</si>
  <si>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</si>
  <si>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</si>
  <si>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</si>
  <si>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</si>
  <si>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</si>
  <si>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</si>
  <si>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</si>
  <si>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</si>
  <si>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</si>
  <si>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</si>
  <si>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</si>
  <si>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</si>
  <si>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</si>
  <si>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</si>
  <si>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</si>
  <si>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</si>
  <si>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</si>
  <si>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</si>
  <si>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</si>
  <si>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</si>
  <si>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</si>
  <si>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</si>
  <si>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</si>
  <si>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</si>
  <si>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RUT REPRESENTANTE LEGAL</t>
  </si>
  <si>
    <t>Para el año comercial 2020 la sociedad presenta los siguientes movimientos que forman parte del registro caja:</t>
  </si>
  <si>
    <t xml:space="preserve">Total Dividendos Percibidos </t>
  </si>
  <si>
    <t>Crédito por IDPC, dividendo 1 sujeto a restitución con D° devoluión.</t>
  </si>
  <si>
    <t>Crédito por IDPC, dividendo 2 NO  sujeto a restitución con D° devolución.</t>
  </si>
  <si>
    <t>Crédito por IDPC, dividendo 3 acumulado al 31.12.2016 con D° devolución.</t>
  </si>
  <si>
    <r>
      <t xml:space="preserve">Total </t>
    </r>
    <r>
      <rPr>
        <b/>
        <sz val="10"/>
        <rFont val="Calibri"/>
        <family val="2"/>
        <scheme val="minor"/>
      </rPr>
      <t>cré</t>
    </r>
    <r>
      <rPr>
        <b/>
        <sz val="10"/>
        <color theme="1"/>
        <rFont val="Calibri"/>
        <family val="2"/>
        <scheme val="minor"/>
      </rPr>
      <t>dito por IDPC recibidos</t>
    </r>
  </si>
  <si>
    <t>INGRESO DIFERIDO IMPUTADO EN EL EJERCICIO</t>
  </si>
  <si>
    <t>Determinación ingreso diferido al 01.01.2020</t>
  </si>
  <si>
    <t>(+) Capital propio tributario al 31.12.2019 ..………………………………………………………………….......................................................................................</t>
  </si>
  <si>
    <t>(-) Saldo registro RAP positivo al 31-12-2019 …………………………………...............................................................................................................................</t>
  </si>
  <si>
    <r>
      <t xml:space="preserve">(- ) Capital social aportado reajustado </t>
    </r>
    <r>
      <rPr>
        <b/>
        <sz val="10"/>
        <color theme="1"/>
        <rFont val="Calibri"/>
        <family val="2"/>
        <scheme val="minor"/>
      </rPr>
      <t>al 31.12.2019</t>
    </r>
    <r>
      <rPr>
        <sz val="10"/>
        <color theme="1"/>
        <rFont val="Calibri"/>
        <family val="2"/>
        <scheme val="minor"/>
      </rPr>
      <t xml:space="preserve"> ……………………………………………………………………………………………………………………………………………….</t>
    </r>
  </si>
  <si>
    <t>(=) Ingreso diferido determinado  ……………………………………………………………………………………………………………………………………..</t>
  </si>
  <si>
    <t>Ingreso diferido a imputar en el ejercicio (1/10) …........................................................................................................................................................</t>
  </si>
  <si>
    <t>Ingreso Diferido a imputar en los ejercicios siguientes</t>
  </si>
  <si>
    <t>(-) Créditos por IDPC por  dividendos percibidos ……………………………………………………………........................................................................................</t>
  </si>
  <si>
    <t>(-) Ingreso diferido  …………………………...…………………………………………………………………………………………………………………………………………………………………….</t>
  </si>
  <si>
    <t>4.-</t>
  </si>
  <si>
    <t>Certificación rentas y créditos asignadas a los propietarios</t>
  </si>
  <si>
    <t>Socio</t>
  </si>
  <si>
    <t>% Asignación</t>
  </si>
  <si>
    <t xml:space="preserve">Base imponible a tributar con impuesto finales </t>
  </si>
  <si>
    <t>DATOS INORMATIVOS</t>
  </si>
  <si>
    <t>Monto de ingreso diferido contenido en la base imponible a tributar con impuestos finales</t>
  </si>
  <si>
    <t>Retiros, remesas o distribuciones del ejercicio</t>
  </si>
  <si>
    <t>Crédito Impuesto de Primera Categoría</t>
  </si>
  <si>
    <t>No sujetos a restitución</t>
  </si>
  <si>
    <t>Sujetos a restitución</t>
  </si>
  <si>
    <t xml:space="preserve">No sujeto a restitución </t>
  </si>
  <si>
    <t>Sujeto a restitución (castigado, 65%)</t>
  </si>
  <si>
    <t>Socio Sr. Estrada</t>
  </si>
  <si>
    <t>Dividendos o retiros percibidos en el ejercicio, por participaciones en otras empresas</t>
  </si>
  <si>
    <t>Ingreso diferido imputado en el ejercicio, debidamente incrementado y reajustado, cuando corresponda</t>
  </si>
  <si>
    <t>Base imponible del ejercicio, asignable a los propietarios</t>
  </si>
  <si>
    <t>Pérdida tributaria del ejercicio al 31 de diciembre</t>
  </si>
  <si>
    <t>Partidas de gastos no aceptados</t>
  </si>
  <si>
    <t>Crédito por IDPC, por participaciones en otras empresas que incrementaron la BI del ejercicio.</t>
  </si>
  <si>
    <t>F1947</t>
  </si>
  <si>
    <t>Declaración Jurada Anual sobre Base Imponible a tributar con impuestos finales, Créditos y PPMs, correspondientes a propietarios de contribuyentes acogidos al régimen tributario del N°8 de la letra D) del artículo 14 de la LIR</t>
  </si>
  <si>
    <t>Sección A : Identificación del Declarante</t>
  </si>
  <si>
    <t xml:space="preserve"> RAZON SOCIAL</t>
  </si>
  <si>
    <t>DOMICILIO POSTAL</t>
  </si>
  <si>
    <t>CORREO ELECTRÓNICO</t>
  </si>
  <si>
    <t xml:space="preserve">FAX </t>
  </si>
  <si>
    <t xml:space="preserve">TELEFONO </t>
  </si>
  <si>
    <t>Sección B:  DATOS DE LOS INFORMADOS (propietarios)</t>
  </si>
  <si>
    <t xml:space="preserve">N° </t>
  </si>
  <si>
    <t xml:space="preserve">RUT del titular </t>
  </si>
  <si>
    <t xml:space="preserve">Base Imponible a tributar con impuestos finales </t>
  </si>
  <si>
    <t>DATOS INFORMATIVOS</t>
  </si>
  <si>
    <t>PPM  puesto a disposición de los propietarios</t>
  </si>
  <si>
    <t>N° Certificado</t>
  </si>
  <si>
    <t>Monto Total Crédito IPE (Impuesto pagado en el Exterior)</t>
  </si>
  <si>
    <t>Crédito por ingreso diferido imputado en el ejercicio</t>
  </si>
  <si>
    <t>Crédito artículo 33 bis de la LIR</t>
  </si>
  <si>
    <t>No Sujetos a Restitución</t>
  </si>
  <si>
    <t>CUADRO RESUMEN FINAL DE LA DECLARACIÓN</t>
  </si>
  <si>
    <t>Total de casos informados</t>
  </si>
  <si>
    <t>MONTO TOTAL CRÉDITOS PARA IMPUESTO GLOBAL COMPLEMENTARIO O ADICIONAL</t>
  </si>
  <si>
    <t>PPM puesto a disposición de los propietarios</t>
  </si>
  <si>
    <t>Sujeto a restitución (catigado, 65%)</t>
  </si>
  <si>
    <t>DECLARO BAJO JURAMENTO QUE LOS DATOS CONTENIDOS EN EL PRESENTE DOCUMENTO SON LA EXPRESIÓN FIEL DE LA VERDAD, POR LO QUE ASUMO LA RESPONSABILIDAD CORRESPONDIENTE</t>
  </si>
  <si>
    <t xml:space="preserve">Dividendo 4, afecto a imptos. finales </t>
  </si>
  <si>
    <t>Dividendo 5, INR</t>
  </si>
  <si>
    <t>Rut socio 1</t>
  </si>
  <si>
    <t>Rut socio 2</t>
  </si>
  <si>
    <t>F22 Anverso Completo</t>
  </si>
  <si>
    <t>TIPOS  DE RENTAS Y REBAJAS</t>
  </si>
  <si>
    <t>CRÉDITO POR IMPUESTO DE PRIMERA CATEGORÍA</t>
  </si>
  <si>
    <t>RENTAS Y REBAJAS</t>
  </si>
  <si>
    <t>CON OBLIGACIÓN DE RESTITUCIÓN</t>
  </si>
  <si>
    <t>SIN OBLIGACIÓN DE RESTITUCIÓN</t>
  </si>
  <si>
    <t>BASE IMPONIBLE IUSC O  IGC O IA</t>
  </si>
  <si>
    <t xml:space="preserve">RENTAS AFECTAS DE FUENTE NACIONAL O EXTRANJERA </t>
  </si>
  <si>
    <t>Retiros o remesas afectos al IGC o IA, según art. 14 letras A) y/o D) N° 3 LIR</t>
  </si>
  <si>
    <t>Dividendos afectos al IGC o IA, según art.14 letras A) y/o D) N° 3 LIR</t>
  </si>
  <si>
    <t>Gastos rechazados y otras partidas referidos en el art. 21 inc. 3° LIR</t>
  </si>
  <si>
    <t>Rentas presuntas propias y/o de terceros, según art. 14 letra B) N° 2 y art. 34 LIR</t>
  </si>
  <si>
    <t>Otras rentas propias y/o de terceros, provenientes de empresas que determinan su renta efectiva sin contabilidad completa, según art. 14 letra B) N° 1 LIR</t>
  </si>
  <si>
    <t>Rentas asignada propias y/o de terceros, provenientes de empresas sujetas al art. 14 letra D) N° 8 LIR</t>
  </si>
  <si>
    <t>Rentas percibidas de los arts. 42 Nº 2 (honorarios) y 48 (rem. directores S.A.) LIR, según Recuadro N° 1</t>
  </si>
  <si>
    <t>Rentas de capitales mobiliarios (art. 20 N° 2 LIR), mayor valor en rescate de cuotas fondos mutuos y enajenación de acciones y derechos sociales (art. 17 N° 8 LIR) y retiros de ELD (arts. 42 ter y quáter LIR)</t>
  </si>
  <si>
    <t>Rentas exentas del IGC, según art. 54 N° 3 LIR</t>
  </si>
  <si>
    <t>Otras rentas de fuente chilena afectas al IGC o IA (según instrucciones)</t>
  </si>
  <si>
    <t>Otras rentas de fuente extranjera afectas al IGC o IA (según instrucciones)</t>
  </si>
  <si>
    <t>Sueldos, pensiones y otras rentas similares de fuente nacional</t>
  </si>
  <si>
    <t>Sueldos, pensiones y otras rentas similares de fuente extranjera</t>
  </si>
  <si>
    <t>Incremento por IDPC, según arts. 54 N° 1 y 62 LIR</t>
  </si>
  <si>
    <t>Incremento por impuestos soportados en el exterior, según arts. 41 A LIR</t>
  </si>
  <si>
    <t>REBAJAS A LA RENTA</t>
  </si>
  <si>
    <t>Impuesto Territorial pagado en el año 2020, según art. 55 letra a) LIR</t>
  </si>
  <si>
    <t xml:space="preserve">Donaciones, según art. 7° Ley N° 16.282 y D.L. N° 45 de 1973 </t>
  </si>
  <si>
    <t>Pérdida en operaciones de capitales mobiliarios y ganancias de capital según líneas 2, 8, 9 y 10 (arts. 54 N° 1 y 62 LIR)</t>
  </si>
  <si>
    <t>SUB TOTAL (Si declara IA trasladar a línea 63 o 64)</t>
  </si>
  <si>
    <t>Cotizaciones previsionales correspondientes al empresario o socio, según art. 55 letra b) LIR</t>
  </si>
  <si>
    <t>Intereses pagados por créditos con garantía hipotecaria, según art. 55 bis LIR</t>
  </si>
  <si>
    <t>Dividendos hipotecarios pagados por viviendas nuevas acogidas al D.F.L. Nº 2 de 1959, según Ley N°19.622</t>
  </si>
  <si>
    <t>20% cuotas fondos de inversión adquiridas antes del 04.06.93, según art. 6 Transitorio Ley N° 19.247</t>
  </si>
  <si>
    <t>Ahorro previsional, según art.42 bis inc. 1° LIR</t>
  </si>
  <si>
    <r>
      <t>BASE IMPONIBLE ANUAL DE IUSC o IGC (registre solo si diferencia es positiva)</t>
    </r>
    <r>
      <rPr>
        <b/>
        <strike/>
        <sz val="6"/>
        <rFont val="Verdana"/>
        <family val="2"/>
      </rPr>
      <t>.</t>
    </r>
  </si>
  <si>
    <t>IUSC o IGC</t>
  </si>
  <si>
    <t>IGC o IUSC, según tabla (arts. 47, 52 o 52 bis LIR)</t>
  </si>
  <si>
    <t>IGC sobre intereses y otros rendimientos, según art. 54 bis LIR</t>
  </si>
  <si>
    <t>Reliquidación IGC por ganancias de capital, según art. 17 N° 8 letras a) literal v) y b) LIR</t>
  </si>
  <si>
    <t>Débito fiscal por ahorro neto negativo (Recuadro N° 3), según art. 3° transitorio numeral VI) Ley N° 20.780 (ex. art. 57 bis LIR)</t>
  </si>
  <si>
    <t>Débito fiscal por restitución crédito por IDPC, según art. 56 N° 3 inc. final LIR</t>
  </si>
  <si>
    <t>Tasa adicional de 10% de IGC, sobre cantidades declaradas en línea 3 art. 21 inc. 3° LIR</t>
  </si>
  <si>
    <t>CREDITOS AL IMPUESTO</t>
  </si>
  <si>
    <t>Crédito por asignaciones por causa de muerte Ley N° 16.271, según art. 17 N° 8 letra b) inc. final LIR</t>
  </si>
  <si>
    <t>Crédito al IGC por fomento forestal, según D.L. N° 701 de 1974</t>
  </si>
  <si>
    <t>Crédito proporcional al IGC por rentas exentas declaradas en línea 9, según art. 56 N° 2 LIR</t>
  </si>
  <si>
    <t>Crédito al IGC por Impuesto Tasa Adicional, según ex. art. 21 LIR</t>
  </si>
  <si>
    <t>Crédito al IGC por donaciones para fines deportivos, según art. 62 y sgtes. Ley N° 19.712</t>
  </si>
  <si>
    <t>Crédito al IGC del 5% sobre total de retiros o dividendos que excedan de 310 UTA que tengan derecho a crédito por IDPC con obligación de restitución, según art. 56 N° 4 LIR</t>
  </si>
  <si>
    <t>Crédito al IGC por Impuesto Territorial pagado por explotación de bienes raíces no agrícolas, según art. 56 N° 5 LIR</t>
  </si>
  <si>
    <t>Crédito al IGC o IUSC por gastos en educación, según art. 55 ter LIR</t>
  </si>
  <si>
    <t>Crédito al IGC o IUSC por donaciones para fines sociales, según art. 1° bis Ley N° 19.885</t>
  </si>
  <si>
    <t>Crédito al IGC por donaciones a universidades e institutos profesionales, según art. 69 Ley N° 18.681</t>
  </si>
  <si>
    <t>Crédito al IGC por ingreso diferido, según art. 14 letra D) N°8 letra d) numeral (ii) LIR</t>
  </si>
  <si>
    <t>Crédito al IUSC  o IGC por impuestos soportados en el exterior, según arts. 41 A N°4 letra B) o N° 5 LIR</t>
  </si>
  <si>
    <t>Crédito al IGC o IUSC por IUSC, según art. 56 N° 2 LIR</t>
  </si>
  <si>
    <t>Crédito al IGC o IUSC por ahorro neto positivo (Recuadro N° 3), según art. 3° Transitorio numeral VI) Ley N° 20.780 (ex. art. 57 bis LIR)</t>
  </si>
  <si>
    <t>Crédito al IGC por impuestos soportados en el exterior, según arts. 41 A N° 4 letra A) letra b) LIR</t>
  </si>
  <si>
    <t>Crédito al IGC por donaciones al Fondo Nacional de Reconstrucción, según arts. 5 y 9 Ley N° 20.444</t>
  </si>
  <si>
    <t>Crédito al IGC o IUSC por donaciones para fines culturales, según art.8 Ley N° 18.985</t>
  </si>
  <si>
    <t>IGC O IUSC, DÉBITO FISCAL Y/O TASA ADICIONAL DETERMINADO</t>
  </si>
  <si>
    <t>IMPUESTOS ANUALES A LA RENTA</t>
  </si>
  <si>
    <t>IMPUESTOS</t>
  </si>
  <si>
    <t>BASE IMPONIBLE</t>
  </si>
  <si>
    <t>REBAJAS AL IMPUESTO</t>
  </si>
  <si>
    <t>IMPUESTOS DETERMINADOS</t>
  </si>
  <si>
    <t>IDPC de empresas acogidas al régimen Pro Pyme, según art. 14 letra D) N° 3 LIR</t>
  </si>
  <si>
    <t>IDPC de empresas acogidas al régimen de imputación parcial de créditos, según art. 14 letra A) LIR</t>
  </si>
  <si>
    <t>IDPC contribuyentes  o entidades sin vínculo directo o indirecto con propietarios afectos a IGC o IA, según art. 14 G) LIR</t>
  </si>
  <si>
    <t>IDPC sobre rentas presuntas, según art. 34 LIR</t>
  </si>
  <si>
    <t>IDPC sobre rentas efectivas determinadas sin contabilidad completa</t>
  </si>
  <si>
    <t>Impuesto de 40% empresas del Estado, según art. 2º D.L. N° 2.398 de 1978</t>
  </si>
  <si>
    <t>Pago voluntario a título de IDPC, según art. 14 letra A) N° 6 LIR</t>
  </si>
  <si>
    <t>Diferencia de créditos por IDPC otorgados en forma indebida o en exceso, según art. 14 letra A) N° 7 LIR</t>
  </si>
  <si>
    <t>Impuesto Específico a la Actividad Minera, según art. 64 bis LIR</t>
  </si>
  <si>
    <t>Impuesto Único de 10% por enajenación de bienes raíces, según art. 17 N° 8 letra b) LIR y/o art. 4 Ley N° 21.078</t>
  </si>
  <si>
    <t>Impuesto Único de 40% sobre gastos rechazados y otras partidas de acuerdo al art. 21 inc. 1°, art. 14 letra A) N° 9 LIR y al art. 32° transitorio Ley N° 21.210</t>
  </si>
  <si>
    <t>IA en carácter de único (activos subyacentes), según art. 58 N° 3 LIR</t>
  </si>
  <si>
    <t>Impuesto Único de 10%, según art. 82 del art. 1° Ley N° 20.712</t>
  </si>
  <si>
    <t>Impuesto Único por exceso de endeudamiento, según art. 41 F LIR</t>
  </si>
  <si>
    <t>IA según ex D.L. N° 600 de 1974</t>
  </si>
  <si>
    <t>IA según arts. 58 N° 1 y 2 y 60 inc. 1° LIR</t>
  </si>
  <si>
    <t>Impuesto Único tasa 25% por distribuciones desproporcionadas, según artículo 39 transitorio Ley N° 21.210</t>
  </si>
  <si>
    <t>IDPC sobre diferencia positiva de renta líquida imponible por rectificación del capital propio tributario, según art. 32° transitorio Ley N° 21.210</t>
  </si>
  <si>
    <t>Impuesto Único y Sustitutivo de 20% sobre diferencia de capital propio tributario, según art. 32° transitorio Ley N° 21.210</t>
  </si>
  <si>
    <t>Diferencia de IA por crédito indebido por IDPC o el crédito a que se refiere el art. 41 A) en caso de empresas acogidas al régimen del art. 14 letras A) y D) N° 3, según art. 74 N° 4 LIR</t>
  </si>
  <si>
    <t>Tasa adicional de 10% de IA, sobre cantidades declaradas en línea 3, según art. 21 inc 3° LIR</t>
  </si>
  <si>
    <t>Retención de impuesto sobre gastos rechazados y otras partidas (tasa 45%), según art. 74 N° 4 LIR</t>
  </si>
  <si>
    <t>Retención de IA en carácter de único (activos subyacentes) (tasa 20% y/o 35%), según art. 74 N° 4 LIR</t>
  </si>
  <si>
    <t>Retención de IA sobre remesas al exterior efectuadas por empresas acogidas al régimen de renta atribuida del art. 14 letra A) LIR,  vigente al 31.12.2019, según art. 74 N° 4 LIR</t>
  </si>
  <si>
    <t>Retención del IA sobre rentas asignadas empresas acogidas al régimen de los arts. 14 letra B) N° 1 , 2 y/o 14 letra D) N° 8, según art. 74 N° 4 LIR</t>
  </si>
  <si>
    <t>Débito fiscal por restitución crédito por IDPC, según art. 63 inc. final LIR</t>
  </si>
  <si>
    <t>Impuesto Único talleres artesanales</t>
  </si>
  <si>
    <t>Impuesto Único pescadores artesanales</t>
  </si>
  <si>
    <t>Impuesto Único por retiros de ahorro previsional, según art. 42 bis inc. 1° N° 3 LIR</t>
  </si>
  <si>
    <t>Restitución crédito por gastos de capacitación excesivo, según  art. 6° Ley N° 20.326</t>
  </si>
  <si>
    <t>DEDUCCIONES A LOS IMPUESTOS</t>
  </si>
  <si>
    <t>Reliquidación IGC por término de giro de empresa acogida al régimen del art. 14 letras A) y D) N° 3, según art. 38 bis N° 3 LIR</t>
  </si>
  <si>
    <t>Pagos provisionales, según art. 84 y 14 letra D) N° 3 letra (k) LIR</t>
  </si>
  <si>
    <t>Crédito fiscal AFP, según art. 23 D.L. N° 3.500 de 1980</t>
  </si>
  <si>
    <t>Crédito por gastos de capacitación, según Ley N° 19.518</t>
  </si>
  <si>
    <t>Crédito por desembolsos directos por trazabilidad (art. 60 quinquies Código Tributario)</t>
  </si>
  <si>
    <t>Crédito empresas constructoras</t>
  </si>
  <si>
    <t>Crédito por reintegro de peajes, según art. 1° Ley N° 19.764</t>
  </si>
  <si>
    <t>Retenciones por rentas declaradas en línea 7 (Recuadro N°1)</t>
  </si>
  <si>
    <t>Mayor retención por sueldos, pensiones y otras rentas similares declaradas en línea 12, código 1098</t>
  </si>
  <si>
    <t>Retenciones por rentas declaradas en líneas  8 y/o 73 (código 767)</t>
  </si>
  <si>
    <t>Retenciones por rentas declaradas en líneas 1, 3, 4, 5, 6, 8, 10, 60, 61 y 64</t>
  </si>
  <si>
    <t>PPUA sin derecho a devolución, según art. 27 transitorio de la ley N° 21.210</t>
  </si>
  <si>
    <t>PPUA con derecho a devolución, según art. 27 transitorio de la ley N° 21.210</t>
  </si>
  <si>
    <t>Remanente de crédito por reliquidación del IUSC y/o por ahorro neto positivo, proveniente de líneas 41 y/o 42</t>
  </si>
  <si>
    <t>Remanente de crédito por IDPC proveniente de línea 43</t>
  </si>
  <si>
    <t>Créditos puestos a disposición de los socios por la sociedad respectiva, según instrucciones</t>
  </si>
  <si>
    <t>Crédito por sistemas solares térmicos, según Ley N° 20.365</t>
  </si>
  <si>
    <t>PPM puestos a disposición de los propietarios de empresas del régimen de transparencia tributaria del art. 14 letra D) N° 8 LIR</t>
  </si>
  <si>
    <t>Pago provisional exportadores, según ex-art. 13 Ley N° 18.768</t>
  </si>
  <si>
    <t>Retenciones sobre intereses, según art. 74 N° 7 LIR</t>
  </si>
  <si>
    <t>Impuestos declarados y pagados en conformidad al art. 69 N° 3 y 4 del la LIR</t>
  </si>
  <si>
    <t>Excedente crédito por IDPC de la línea 64</t>
  </si>
  <si>
    <t>Cargo por devolución anticipada de retención de honorarios enero y febrero de 2020 (beneficio especial para trabajadores independientes D.S. N° 420 de 2020, del Min. de Hacienda)</t>
  </si>
  <si>
    <t>Cargo por cotizaciones previsionales, según arts. 89 y sgtes. D.L. N° 3.500 de 1980</t>
  </si>
  <si>
    <t>RESULTADO LIQUIDACIÓN ANUAL IMPUESTO A LA RENTA   (si el resultado es negativo o cero, deberá declarar por Internet)</t>
  </si>
  <si>
    <t>Primer apellido o razón social</t>
  </si>
  <si>
    <t>Segundo apellido</t>
  </si>
  <si>
    <t>Nombres</t>
  </si>
  <si>
    <t>03</t>
  </si>
  <si>
    <t>01</t>
  </si>
  <si>
    <t>02</t>
  </si>
  <si>
    <t>05</t>
  </si>
  <si>
    <t>REMANENTE DE CRÉDITO</t>
  </si>
  <si>
    <t xml:space="preserve"> SALDO A FAVOR</t>
  </si>
  <si>
    <t>IMPTO. A PAGAR</t>
  </si>
  <si>
    <t>Impuesto adeudado</t>
  </si>
  <si>
    <t>Menos: saldo puesto a disposición de los socios</t>
  </si>
  <si>
    <t>Reajuste art.72, línea 88      %</t>
  </si>
  <si>
    <t>DEVOLUCIÓN SOLICITADA</t>
  </si>
  <si>
    <r>
      <t>TOTAL A PAGAR (líneas</t>
    </r>
    <r>
      <rPr>
        <b/>
        <sz val="7"/>
        <rFont val="Verdana"/>
        <family val="2"/>
      </rPr>
      <t xml:space="preserve"> </t>
    </r>
    <r>
      <rPr>
        <sz val="7"/>
        <rFont val="Verdana"/>
        <family val="2"/>
      </rPr>
      <t>92 y 93)</t>
    </r>
  </si>
  <si>
    <t>Monto</t>
  </si>
  <si>
    <t>RECARGOS POR DECLARACIÓN FUERA DE PLAZO</t>
  </si>
  <si>
    <t>SOLICITO DEPOSITAR REMANENTE EN CUENTA CORRIENTE O DE AHORRO BANCARIA</t>
  </si>
  <si>
    <t>RECARGOS POR MORA EN EL PAGO</t>
  </si>
  <si>
    <t>MÁS: reajustes declaración fuera de plazo</t>
  </si>
  <si>
    <t>Nombre institución bancaria</t>
  </si>
  <si>
    <t>MÁS: intereses y multas declaración fuera de plazo</t>
  </si>
  <si>
    <t>Tipo de cuenta</t>
  </si>
  <si>
    <t>TOTAL A PAGAR (líneas 94+95+96)</t>
  </si>
  <si>
    <t>(Marque con una X según corresponda)</t>
  </si>
  <si>
    <t xml:space="preserve">Cuenta corriente </t>
  </si>
  <si>
    <t>Cuenta vista</t>
  </si>
  <si>
    <t>NOTA: el Rol Único Tributario, nombre o razón social, resultado liquidación anual impuesto a la renta, domicilio, comuna, región y el resto de los datos de identificación son obligatorios.</t>
  </si>
  <si>
    <t xml:space="preserve">Cuenta de ahorro </t>
  </si>
  <si>
    <t>EVITESE PROBLEMAS, DECLARE POR INTERNET www.sii.cl</t>
  </si>
  <si>
    <t>AT.2021</t>
  </si>
  <si>
    <t>N° Tramo</t>
  </si>
  <si>
    <t>Desde</t>
  </si>
  <si>
    <t>Hasta</t>
  </si>
  <si>
    <t>Rebaja</t>
  </si>
  <si>
    <t>Compra neta camioneta de reparto nueva, adquirida en septiembre 2020</t>
  </si>
  <si>
    <t xml:space="preserve">Septiembre 2020 </t>
  </si>
  <si>
    <t>3.-</t>
  </si>
  <si>
    <t>Crédito por adquisición de Activo Fijo establecido en el artículo 33 bis (6%)</t>
  </si>
  <si>
    <t xml:space="preserve">Crédito artículo 33 bis de la LIR </t>
  </si>
  <si>
    <t>PPM  puesto a disposición de los propietarios, socios</t>
  </si>
  <si>
    <t>(=)Crédito determinado  ……………………………………………………………………………………………………………………………………..</t>
  </si>
  <si>
    <t>Crédito del artículo 33 bis de la LIR</t>
  </si>
  <si>
    <t>(8.000.000*6%)</t>
  </si>
  <si>
    <t>v)</t>
  </si>
  <si>
    <t>Los ingresos de los ultimos tres años anteriores al 2020 son inferiores a UF 25.000</t>
  </si>
  <si>
    <t>Socio 1: Sr. Estrada contribuyente del IGC……………………………………………………………………………………………………………………………………………………………………………………………………………………………………………………………….</t>
  </si>
  <si>
    <t xml:space="preserve">La sociedad  NSD  &amp; GET Ltda., que hasta el 31.12.2019 estuvo sujeta al régimen de renta atribuida, a partir del 01.01.2020 se acogió  al régimen  del artículo 14  letra D) N°8 de la LIR </t>
  </si>
  <si>
    <r>
      <t xml:space="preserve">DETERMINACIÓN BASE IMPONIBLE RÉGIMEN OPCIONAL DE </t>
    </r>
    <r>
      <rPr>
        <b/>
        <sz val="10"/>
        <color theme="1"/>
        <rFont val="Arial"/>
        <family val="2"/>
      </rPr>
      <t>TRANSPARENCIA TRIBUTARIA ART. 14 LETRA D N° 8 DE LA LIR</t>
    </r>
  </si>
  <si>
    <t>Determinación base imponible afecta a impuestos finales a asignar a los socios</t>
  </si>
  <si>
    <t>BASE IMPONIBLE AFECTA A IMPUESTOS FINALES A ASIGNAR A LOS PROPIETARIOS</t>
  </si>
  <si>
    <t>Determinación del Crédito del art. 33 bis de la LIR a asignar a los propietarios</t>
  </si>
  <si>
    <t>BORRADOR</t>
  </si>
  <si>
    <t>(-) Crédito 33 Bis …………………………...…………………………………………………………………………………………………………………………………………………………………….</t>
  </si>
  <si>
    <r>
      <t xml:space="preserve">Crédito al IGC por IDPC </t>
    </r>
    <r>
      <rPr>
        <b/>
        <sz val="7"/>
        <color rgb="FFFF0000"/>
        <rFont val="Verdana"/>
        <family val="2"/>
      </rPr>
      <t>sin derecho a devolución</t>
    </r>
    <r>
      <rPr>
        <sz val="7"/>
        <rFont val="Verdana"/>
        <family val="2"/>
      </rPr>
      <t>, según arts. 20 N° 1 letra a), 41 A N° 4 letra A) letra a) y 56 N° 3 LIR</t>
    </r>
  </si>
  <si>
    <t>UTM Diciembre de 2020</t>
  </si>
  <si>
    <t>UTA Diciembre de 2020</t>
  </si>
  <si>
    <r>
      <t>Crédito al IGC o IUSC por IDPC</t>
    </r>
    <r>
      <rPr>
        <sz val="7"/>
        <color rgb="FFFF0000"/>
        <rFont val="Verdana"/>
        <family val="2"/>
      </rPr>
      <t xml:space="preserve"> </t>
    </r>
    <r>
      <rPr>
        <b/>
        <sz val="7"/>
        <color rgb="FFFF0000"/>
        <rFont val="Verdana"/>
        <family val="2"/>
      </rPr>
      <t>con derecho a devolución</t>
    </r>
    <r>
      <rPr>
        <sz val="7"/>
        <rFont val="Verdana"/>
        <family val="2"/>
      </rPr>
      <t>, según art. 56 N° 3 LIR</t>
    </r>
  </si>
  <si>
    <r>
      <t xml:space="preserve">Crédito al IGC </t>
    </r>
    <r>
      <rPr>
        <b/>
        <sz val="7"/>
        <color rgb="FFFF0000"/>
        <rFont val="Verdana"/>
        <family val="2"/>
      </rPr>
      <t>por art. 33 bis</t>
    </r>
    <r>
      <rPr>
        <sz val="7"/>
        <rFont val="Verdana"/>
        <family val="2"/>
      </rPr>
      <t>, según art. 14 letra D) N°8 letra a) numeral (v) LIR</t>
    </r>
  </si>
  <si>
    <t>Sociedad  NSD  &amp; GET Ltda</t>
  </si>
  <si>
    <t>Estrada</t>
  </si>
  <si>
    <t>Ortiz</t>
  </si>
  <si>
    <t>Luis</t>
  </si>
  <si>
    <t>RECUADRO N° 22: BASE IMPONIBLE RÉGIMEN DE TRANSPARENCIA TRIBUTARIA (ART. 14 LETRA D) N° 8 LIR)</t>
  </si>
  <si>
    <t>Rentas de fuente extranjera percibidas</t>
  </si>
  <si>
    <t>Intereses y reajustes percibidos por préstamos y otros</t>
  </si>
  <si>
    <t>Mayor valor percibido por rescate o enajenación de inversiones o bienes no depreciables</t>
  </si>
  <si>
    <t>Incremento por IDPC y crédito total disponible por impuestos soportados en el extranjero</t>
  </si>
  <si>
    <t>Crédito por activos fijos adquiridos en el ejercicio (art. 33 bis LIR)</t>
  </si>
  <si>
    <t>Total de ingresos anuales</t>
  </si>
  <si>
    <t>Gasto por saldo inicial de existencias o insumos del negocio en cambio de régimen, pagados</t>
  </si>
  <si>
    <t>Gasto por saldo inicial de activos fijos depreciables en cambio de régimen, pagados</t>
  </si>
  <si>
    <t>Gastos de rentas de fuente extranjera, pagados</t>
  </si>
  <si>
    <t>Gastos por exigencias medio ambientales, pagados</t>
  </si>
  <si>
    <t>Pérdidas tributarias de ejercicios anteriores</t>
  </si>
  <si>
    <t>Total de egresos anuales</t>
  </si>
  <si>
    <t>Base imponible a asignar a propietarios que son contribuyentes de impuestos finales, o pérdida tributaria del ejercicio</t>
  </si>
  <si>
    <t>Gastos o egresos pagados o adeudados por operaciones con empresas relacionadas del art. 14 letra A) LIR</t>
  </si>
  <si>
    <t>RECUADRO N° 23: CPTS RÉGIMEN DE TRANSPARENCIA TRIBUTARIA (ART. 14 LETRA D) N° 8 LIR)</t>
  </si>
  <si>
    <t>Capital aportado empresas que inician actividades</t>
  </si>
  <si>
    <t>CPTS positivo</t>
  </si>
  <si>
    <t xml:space="preserve">CPTS negativo </t>
  </si>
  <si>
    <t>Remesas, retiros o dividendos repartidos en el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</si>
</sst>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quot;$&quot;\-#,##0"/>
    <numFmt numFmtId="7" formatCode="&quot;$&quot;#,##0.00;&quot;$&quot;\-#,##0.00"/>
    <numFmt numFmtId="42" formatCode="_ &quot;$&quot;* #,##0_ ;_ &quot;$&quot;* \-#,##0_ ;_ &quot;$&quot;* &quot;-&quot;_ ;_ @_ "/>
    <numFmt numFmtId="44" formatCode="_ &quot;$&quot;* #,##0.00_ ;_ &quot;$&quot;* \-#,##0.00_ ;_ &quot;$&quot;* &quot;-&quot;??_ ;_ @_ "/>
    <numFmt numFmtId="43" formatCode="_ * #,##0.00_ ;_ * \-#,##0.00_ ;_ * &quot;-&quot;??_ ;_ @_ "/>
    <numFmt numFmtId="164" formatCode="#,##0;\(#,##0\)"/>
    <numFmt numFmtId="165" formatCode="_-* #,##0\ _$_-;\-* #,##0\ _$_-;_-* &quot;-&quot;??\ _$_-;_-@_-"/>
    <numFmt numFmtId="166" formatCode="_-* #,##0.000000\ _$_-;\-* #,##0.000000\ _$_-;_-* &quot;-&quot;??\ _$_-;_-@_-"/>
    <numFmt numFmtId="167" formatCode="#,##0.000_ ;\-#,##0.000\ "/>
    <numFmt numFmtId="168" formatCode="&quot;$&quot;\ #,##0"/>
    <numFmt numFmtId="169" formatCode="0.0%"/>
    <numFmt numFmtId="170" formatCode="#,##0.00000"/>
    <numFmt numFmtId="171" formatCode="_-* #,##0.00\ _$_-;\-* #,##0.00\ _$_-;_-* &quot;-&quot;??\ _$_-;_-@_-"/>
    <numFmt numFmtId="172" formatCode="#,##0.000"/>
    <numFmt numFmtId="173" formatCode="_-&quot;$&quot;\ * #,##0_-;\-&quot;$&quot;\ * #,##0_-;_-&quot;$&quot;\ * &quot;-&quot;??_-;_-@_-"/>
    <numFmt numFmtId="174" formatCode="#,##0_ ;\-#,##0\ "/>
    <numFmt numFmtId="175" formatCode="&quot;$&quot;#,##0;[Red]&quot;$&quot;\(#,##0\)"/>
    <numFmt numFmtId="176" formatCode="#,##0.000000;\(#,##0.000000\)"/>
    <numFmt numFmtId="177" formatCode="_ &quot;$&quot;* #,##0.000000_ ;_ &quot;$&quot;* \-#,##0.000000_ ;_ &quot;$&quot;* &quot;-&quot;_ ;_ @_ "/>
    <numFmt numFmtId="178" formatCode="_ &quot;$&quot;* #,##0.00_ ;_ &quot;$&quot;* \-#,##0.00_ ;_ &quot;$&quot;* &quot;-&quot;_ ;_ @_ "/>
    <numFmt numFmtId="179" formatCode="&quot;$&quot;#,##0"/>
    <numFmt numFmtId="180" formatCode="00"/>
    <numFmt numFmtId="181" formatCode="0#,##0"/>
    <numFmt numFmtId="182" formatCode="_-&quot;$&quot;* #,##0.00_-;\-&quot;$&quot;* #,##0.00_-;_-&quot;$&quot;* &quot;-&quot;??_-;_-@_-"/>
    <numFmt numFmtId="183" formatCode="_-&quot;$&quot;* #,##0_-;\-&quot;$&quot;* #,##0_-;_-&quot;$&quot;* &quot;-&quot;??_-;_-@_-"/>
    <numFmt numFmtId="184" formatCode="&quot;$&quot;#,##0;[Red]\(#,##0\)"/>
  </numFmts>
  <fonts count="84" x14ac:knownFonts="1">
    <font>
      <sz val="11"/>
      <color theme="1"/>
      <name val="Calibri"/>
      <family val="2"/>
      <scheme val="minor"/>
    </font>
    <font>
      <sz val="10"/>
      <name val="Arial"/>
      <family val="2"/>
    </font>
    <font>
      <b/>
      <sz val="10"/>
      <name val="Calibri"/>
      <family val="2"/>
      <scheme val="minor"/>
    </font>
    <font>
      <sz val="10"/>
      <name val="Calibri"/>
      <family val="2"/>
      <scheme val="minor"/>
    </font>
    <font>
      <b/>
      <sz val="12"/>
      <name val="Calibri"/>
      <family val="2"/>
      <scheme val="minor"/>
    </font>
    <font>
      <b/>
      <sz val="14"/>
      <name val="Calibri"/>
      <family val="2"/>
      <scheme val="minor"/>
    </font>
    <font>
      <b/>
      <sz val="14"/>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0"/>
      <name val="Calibri"/>
      <family val="2"/>
      <scheme val="minor"/>
    </font>
    <font>
      <sz val="9"/>
      <name val="Calibri"/>
      <family val="2"/>
      <scheme val="minor"/>
    </font>
    <font>
      <b/>
      <u/>
      <sz val="10"/>
      <name val="Calibri"/>
      <family val="2"/>
      <scheme val="minor"/>
    </font>
    <font>
      <b/>
      <sz val="10"/>
      <color theme="1"/>
      <name val="Calibri"/>
      <family val="2"/>
      <scheme val="minor"/>
    </font>
    <font>
      <b/>
      <sz val="14"/>
      <color rgb="FF0000FF"/>
      <name val="Calibri"/>
      <family val="2"/>
      <scheme val="minor"/>
    </font>
    <font>
      <b/>
      <sz val="9"/>
      <name val="Calibri"/>
      <family val="2"/>
      <scheme val="minor"/>
    </font>
    <font>
      <b/>
      <sz val="11"/>
      <name val="Calibri"/>
      <family val="2"/>
      <scheme val="minor"/>
    </font>
    <font>
      <b/>
      <sz val="11"/>
      <color rgb="FF0000FF"/>
      <name val="Calibri"/>
      <family val="2"/>
      <scheme val="minor"/>
    </font>
    <font>
      <sz val="9"/>
      <color rgb="FFFF0000"/>
      <name val="Calibri"/>
      <family val="2"/>
      <scheme val="minor"/>
    </font>
    <font>
      <sz val="8"/>
      <color theme="1"/>
      <name val="Calibri"/>
      <family val="2"/>
      <scheme val="minor"/>
    </font>
    <font>
      <b/>
      <sz val="12"/>
      <color theme="1"/>
      <name val="Calibri"/>
      <family val="2"/>
      <scheme val="minor"/>
    </font>
    <font>
      <sz val="12"/>
      <color theme="1"/>
      <name val="Calibri"/>
      <family val="2"/>
      <scheme val="minor"/>
    </font>
    <font>
      <sz val="10"/>
      <name val="Times New Roman"/>
      <family val="1"/>
    </font>
    <font>
      <sz val="11"/>
      <name val="Calibri"/>
      <family val="2"/>
      <scheme val="minor"/>
    </font>
    <font>
      <b/>
      <sz val="10"/>
      <name val="Arial"/>
      <family val="2"/>
    </font>
    <font>
      <sz val="8"/>
      <name val="Calibri"/>
      <family val="2"/>
      <scheme val="minor"/>
    </font>
    <font>
      <b/>
      <sz val="13"/>
      <color theme="1"/>
      <name val="Calibri"/>
      <family val="2"/>
      <scheme val="minor"/>
    </font>
    <font>
      <sz val="10"/>
      <color rgb="FF00B050"/>
      <name val="Calibri"/>
      <family val="2"/>
      <scheme val="minor"/>
    </font>
    <font>
      <sz val="12"/>
      <name val="Calibri"/>
      <family val="2"/>
      <scheme val="minor"/>
    </font>
    <font>
      <sz val="11"/>
      <name val="Calibri"/>
      <family val="2"/>
    </font>
    <font>
      <sz val="8"/>
      <name val="Arial"/>
      <family val="2"/>
    </font>
    <font>
      <b/>
      <sz val="16"/>
      <color theme="1"/>
      <name val="Calibri"/>
      <family val="2"/>
      <scheme val="minor"/>
    </font>
    <font>
      <sz val="11"/>
      <color rgb="FF0000FF"/>
      <name val="Calibri"/>
      <family val="2"/>
      <scheme val="minor"/>
    </font>
    <font>
      <b/>
      <sz val="8"/>
      <name val="Arial"/>
      <family val="2"/>
    </font>
    <font>
      <b/>
      <sz val="11"/>
      <color rgb="FFFF0000"/>
      <name val="Calibri"/>
      <family val="2"/>
      <scheme val="minor"/>
    </font>
    <font>
      <b/>
      <u/>
      <sz val="11"/>
      <name val="Calibri"/>
      <family val="2"/>
      <scheme val="minor"/>
    </font>
    <font>
      <sz val="11"/>
      <color rgb="FFFF0000"/>
      <name val="Calibri"/>
      <family val="2"/>
      <scheme val="minor"/>
    </font>
    <font>
      <b/>
      <sz val="7"/>
      <color theme="1"/>
      <name val="Verdana"/>
      <family val="2"/>
    </font>
    <font>
      <sz val="7"/>
      <name val="Verdana"/>
      <family val="2"/>
    </font>
    <font>
      <b/>
      <sz val="7"/>
      <name val="Verdana"/>
      <family val="2"/>
    </font>
    <font>
      <b/>
      <sz val="8"/>
      <name val="Verdana"/>
      <family val="2"/>
    </font>
    <font>
      <b/>
      <sz val="8"/>
      <color rgb="FF0000FF"/>
      <name val="Arial"/>
      <family val="2"/>
    </font>
    <font>
      <b/>
      <sz val="6"/>
      <name val="Verdana"/>
      <family val="2"/>
    </font>
    <font>
      <u/>
      <sz val="11"/>
      <color theme="10"/>
      <name val="Calibri"/>
      <family val="2"/>
      <scheme val="minor"/>
    </font>
    <font>
      <b/>
      <sz val="8"/>
      <color theme="10"/>
      <name val="Verdana"/>
      <family val="2"/>
    </font>
    <font>
      <b/>
      <sz val="11"/>
      <color theme="1"/>
      <name val="Arial"/>
      <family val="2"/>
    </font>
    <font>
      <b/>
      <sz val="8"/>
      <color theme="1"/>
      <name val="Verdana"/>
      <family val="2"/>
    </font>
    <font>
      <b/>
      <sz val="6"/>
      <color rgb="FFFF0000"/>
      <name val="Verdana"/>
      <family val="2"/>
    </font>
    <font>
      <b/>
      <sz val="6"/>
      <color rgb="FFC00000"/>
      <name val="Verdana"/>
      <family val="2"/>
    </font>
    <font>
      <sz val="6"/>
      <name val="Verdana"/>
      <family val="2"/>
    </font>
    <font>
      <b/>
      <strike/>
      <sz val="6"/>
      <color rgb="FFFF0000"/>
      <name val="Verdana"/>
      <family val="2"/>
    </font>
    <font>
      <b/>
      <strike/>
      <sz val="6"/>
      <name val="Verdana"/>
      <family val="2"/>
    </font>
    <font>
      <b/>
      <sz val="6"/>
      <color rgb="FF00B050"/>
      <name val="Verdana"/>
      <family val="2"/>
    </font>
    <font>
      <b/>
      <strike/>
      <sz val="8"/>
      <name val="Verdana"/>
      <family val="2"/>
    </font>
    <font>
      <sz val="7"/>
      <color theme="1"/>
      <name val="Verdana"/>
      <family val="2"/>
    </font>
    <font>
      <b/>
      <sz val="6"/>
      <color theme="1"/>
      <name val="Verdana"/>
      <family val="2"/>
    </font>
    <font>
      <sz val="5"/>
      <color rgb="FF000000"/>
      <name val="Verdana"/>
      <family val="2"/>
    </font>
    <font>
      <b/>
      <sz val="10"/>
      <color rgb="FF000000"/>
      <name val="Calibri"/>
      <family val="2"/>
      <scheme val="minor"/>
    </font>
    <font>
      <b/>
      <sz val="10"/>
      <color rgb="FF0000FF"/>
      <name val="Verdana"/>
      <family val="2"/>
    </font>
    <font>
      <b/>
      <sz val="14"/>
      <color rgb="FFFF0000"/>
      <name val="Calibri"/>
      <family val="2"/>
      <scheme val="minor"/>
    </font>
    <font>
      <b/>
      <sz val="8"/>
      <color rgb="FF0000FF"/>
      <name val="Verdana"/>
      <family val="2"/>
    </font>
    <font>
      <b/>
      <sz val="12"/>
      <color rgb="FF0000FF"/>
      <name val="Calibri"/>
      <family val="2"/>
      <scheme val="minor"/>
    </font>
    <font>
      <b/>
      <sz val="10"/>
      <color rgb="FFFF0000"/>
      <name val="Calibri"/>
      <family val="2"/>
      <scheme val="minor"/>
    </font>
    <font>
      <b/>
      <strike/>
      <sz val="10"/>
      <color rgb="FFFF0000"/>
      <name val="Calibri"/>
      <family val="2"/>
      <scheme val="minor"/>
    </font>
    <font>
      <strike/>
      <sz val="10"/>
      <color rgb="FFFF0000"/>
      <name val="Calibri"/>
      <family val="2"/>
      <scheme val="minor"/>
    </font>
    <font>
      <strike/>
      <sz val="8"/>
      <color rgb="FFFF0000"/>
      <name val="Calibri"/>
      <family val="2"/>
      <scheme val="minor"/>
    </font>
    <font>
      <sz val="10"/>
      <color rgb="FFFF0000"/>
      <name val="Calibri"/>
      <family val="2"/>
      <scheme val="minor"/>
    </font>
    <font>
      <b/>
      <sz val="12"/>
      <color rgb="FFFF0000"/>
      <name val="Calibri"/>
      <family val="2"/>
      <scheme val="minor"/>
    </font>
    <font>
      <b/>
      <sz val="10"/>
      <color rgb="FFFF0000"/>
      <name val="Verdana"/>
      <family val="2"/>
    </font>
    <font>
      <sz val="10"/>
      <color rgb="FF0000FF"/>
      <name val="Calibri"/>
      <family val="2"/>
      <scheme val="minor"/>
    </font>
    <font>
      <sz val="11"/>
      <color rgb="FF00B050"/>
      <name val="Calibri"/>
      <family val="2"/>
      <scheme val="minor"/>
    </font>
    <font>
      <sz val="7"/>
      <color rgb="FF0000FF"/>
      <name val="Verdana"/>
      <family val="2"/>
    </font>
    <font>
      <sz val="12"/>
      <color rgb="FF00B050"/>
      <name val="Verdana"/>
      <family val="2"/>
    </font>
    <font>
      <b/>
      <strike/>
      <sz val="10"/>
      <color rgb="FFFF0000"/>
      <name val="Verdana"/>
      <family val="2"/>
    </font>
    <font>
      <b/>
      <sz val="10"/>
      <color theme="1"/>
      <name val="Arial"/>
      <family val="2"/>
    </font>
    <font>
      <sz val="7"/>
      <color rgb="FFFF0000"/>
      <name val="Verdana"/>
      <family val="2"/>
    </font>
    <font>
      <b/>
      <sz val="7"/>
      <color rgb="FFFF0000"/>
      <name val="Verdana"/>
      <family val="2"/>
    </font>
    <font>
      <sz val="12"/>
      <color rgb="FFFF0000"/>
      <name val="Calibri"/>
      <family val="2"/>
      <scheme val="minor"/>
    </font>
    <font>
      <sz val="8"/>
      <color rgb="FF0000FF"/>
      <name val="Arial"/>
      <family val="2"/>
    </font>
    <font>
      <sz val="12"/>
      <color rgb="FFFF0000"/>
      <name val="Verdana"/>
      <family val="2"/>
    </font>
    <font>
      <b/>
      <sz val="10"/>
      <color rgb="FF00B050"/>
      <name val="Verdana"/>
      <family val="2"/>
    </font>
    <font>
      <b/>
      <sz val="7"/>
      <color rgb="FF00B050"/>
      <name val="Verdana"/>
      <family val="2"/>
    </font>
  </fonts>
  <fills count="13">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bgColor indexed="64"/>
      </patternFill>
    </fill>
    <fill>
      <patternFill patternType="lightDown">
        <bgColor auto="1"/>
      </patternFill>
    </fill>
    <fill>
      <patternFill patternType="solid">
        <fgColor indexed="9"/>
        <bgColor indexed="64"/>
      </patternFill>
    </fill>
    <fill>
      <patternFill patternType="lightDown">
        <bgColor theme="0"/>
      </patternFill>
    </fill>
    <fill>
      <patternFill patternType="lightDown"/>
    </fill>
    <fill>
      <patternFill patternType="solid">
        <fgColor theme="7" tint="0.79998168889431442"/>
        <bgColor indexed="64"/>
      </patternFill>
    </fill>
  </fills>
  <borders count="1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thin">
        <color auto="1"/>
      </top>
      <bottom style="double">
        <color auto="1"/>
      </bottom>
      <diagonal/>
    </border>
    <border>
      <left/>
      <right style="thin">
        <color indexed="64"/>
      </right>
      <top/>
      <bottom style="thin">
        <color indexed="64"/>
      </bottom>
      <diagonal/>
    </border>
    <border>
      <left style="hair">
        <color auto="1"/>
      </left>
      <right style="hair">
        <color auto="1"/>
      </right>
      <top/>
      <bottom style="hair">
        <color auto="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rgb="FFFFC000"/>
      </left>
      <right style="medium">
        <color rgb="FFFFC000"/>
      </right>
      <top style="medium">
        <color rgb="FFFFC000"/>
      </top>
      <bottom style="medium">
        <color rgb="FFFFC000"/>
      </bottom>
      <diagonal/>
    </border>
    <border>
      <left style="medium">
        <color theme="7"/>
      </left>
      <right style="medium">
        <color theme="7"/>
      </right>
      <top style="medium">
        <color theme="7"/>
      </top>
      <bottom style="medium">
        <color theme="7"/>
      </bottom>
      <diagonal/>
    </border>
    <border>
      <left style="medium">
        <color theme="7"/>
      </left>
      <right style="medium">
        <color theme="7"/>
      </right>
      <top/>
      <bottom style="medium">
        <color theme="7"/>
      </bottom>
      <diagonal/>
    </border>
    <border>
      <left style="medium">
        <color theme="7"/>
      </left>
      <right style="medium">
        <color theme="7"/>
      </right>
      <top style="medium">
        <color theme="7"/>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rgb="FFFFC000"/>
      </left>
      <right style="medium">
        <color rgb="FFFFC000"/>
      </right>
      <top/>
      <bottom style="medium">
        <color rgb="FFFFC000"/>
      </bottom>
      <diagonal/>
    </border>
    <border>
      <left style="medium">
        <color rgb="FFFFC000"/>
      </left>
      <right style="medium">
        <color rgb="FFFFC000"/>
      </right>
      <top style="medium">
        <color rgb="FFFFC000"/>
      </top>
      <bottom/>
      <diagonal/>
    </border>
    <border>
      <left style="thin">
        <color indexed="64"/>
      </left>
      <right style="thin">
        <color indexed="64"/>
      </right>
      <top/>
      <bottom style="medium">
        <color indexed="64"/>
      </bottom>
      <diagonal/>
    </border>
    <border>
      <left/>
      <right style="thin">
        <color auto="1"/>
      </right>
      <top style="medium">
        <color auto="1"/>
      </top>
      <bottom style="thin">
        <color indexed="64"/>
      </bottom>
      <diagonal/>
    </border>
    <border>
      <left style="thin">
        <color auto="1"/>
      </left>
      <right style="thin">
        <color auto="1"/>
      </right>
      <top style="thin">
        <color auto="1"/>
      </top>
      <bottom style="hair">
        <color auto="1"/>
      </bottom>
      <diagonal/>
    </border>
    <border>
      <left style="thin">
        <color indexed="64"/>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indexed="64"/>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medium">
        <color rgb="FFFFC000"/>
      </left>
      <right style="medium">
        <color rgb="FFFFC000"/>
      </right>
      <top/>
      <bottom/>
      <diagonal/>
    </border>
    <border>
      <left style="thin">
        <color auto="1"/>
      </left>
      <right style="thin">
        <color auto="1"/>
      </right>
      <top style="medium">
        <color theme="7"/>
      </top>
      <bottom style="double">
        <color indexed="64"/>
      </bottom>
      <diagonal/>
    </border>
    <border>
      <left style="medium">
        <color theme="7"/>
      </left>
      <right/>
      <top style="medium">
        <color theme="7"/>
      </top>
      <bottom style="medium">
        <color theme="7"/>
      </bottom>
      <diagonal/>
    </border>
    <border>
      <left style="medium">
        <color theme="7"/>
      </left>
      <right/>
      <top style="medium">
        <color theme="7"/>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s>
  <cellStyleXfs count="17">
    <xf numFmtId="0" fontId="0" fillId="0" borderId="0"/>
    <xf numFmtId="0" fontId="1" fillId="0" borderId="0"/>
    <xf numFmtId="43" fontId="8"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171" fontId="8" fillId="0" borderId="0" applyFont="0" applyFill="0" applyBorder="0" applyAlignment="0" applyProtection="0"/>
    <xf numFmtId="0" fontId="24" fillId="0" borderId="0"/>
    <xf numFmtId="171" fontId="24" fillId="0" borderId="0" applyFont="0" applyFill="0" applyBorder="0" applyAlignment="0" applyProtection="0"/>
    <xf numFmtId="0" fontId="1" fillId="0" borderId="0"/>
    <xf numFmtId="0" fontId="1" fillId="0" borderId="0"/>
    <xf numFmtId="0" fontId="1" fillId="0" borderId="0"/>
    <xf numFmtId="0" fontId="1" fillId="0" borderId="0"/>
    <xf numFmtId="0" fontId="45" fillId="0" borderId="0" applyNumberFormat="0" applyFill="0" applyBorder="0" applyAlignment="0" applyProtection="0"/>
    <xf numFmtId="182" fontId="8" fillId="0" borderId="0" applyFont="0" applyFill="0" applyBorder="0" applyAlignment="0" applyProtection="0"/>
    <xf numFmtId="0" fontId="8" fillId="0" borderId="0"/>
    <xf numFmtId="9" fontId="8" fillId="0" borderId="0" applyFont="0" applyFill="0" applyBorder="0" applyAlignment="0" applyProtection="0"/>
    <xf numFmtId="42" fontId="8" fillId="0" borderId="0" applyFont="0" applyFill="0" applyBorder="0" applyAlignment="0" applyProtection="0"/>
  </cellStyleXfs>
  <cellXfs count="1018">
    <xf numFmtId="0" fontId="0" fillId="0" borderId="0" xfId="0"/>
    <xf numFmtId="164" fontId="0" fillId="0" borderId="0" xfId="0" applyNumberFormat="1"/>
    <xf numFmtId="3" fontId="2" fillId="0" borderId="0" xfId="0" applyNumberFormat="1" applyFont="1"/>
    <xf numFmtId="3" fontId="3" fillId="0" borderId="0" xfId="0" applyNumberFormat="1" applyFont="1"/>
    <xf numFmtId="164" fontId="0" fillId="0" borderId="0" xfId="0" applyNumberFormat="1" applyBorder="1"/>
    <xf numFmtId="0" fontId="3" fillId="0" borderId="3" xfId="0" applyFont="1" applyBorder="1" applyAlignment="1">
      <alignment horizontal="left" vertical="center"/>
    </xf>
    <xf numFmtId="0" fontId="3" fillId="0" borderId="0" xfId="0" applyFont="1" applyBorder="1" applyAlignment="1">
      <alignment horizontal="left" vertical="center"/>
    </xf>
    <xf numFmtId="3" fontId="3" fillId="0" borderId="0" xfId="0" applyNumberFormat="1" applyFont="1" applyBorder="1"/>
    <xf numFmtId="3" fontId="3" fillId="0" borderId="2" xfId="0" applyNumberFormat="1" applyFont="1" applyBorder="1"/>
    <xf numFmtId="0" fontId="10" fillId="0" borderId="0" xfId="0" applyFont="1"/>
    <xf numFmtId="164" fontId="9" fillId="0" borderId="0" xfId="0" applyNumberFormat="1" applyFont="1"/>
    <xf numFmtId="0" fontId="11" fillId="0" borderId="1" xfId="0" applyFont="1" applyBorder="1"/>
    <xf numFmtId="0" fontId="11" fillId="0" borderId="2" xfId="0" applyFont="1" applyBorder="1"/>
    <xf numFmtId="0" fontId="10" fillId="0" borderId="2" xfId="0" applyFont="1" applyBorder="1"/>
    <xf numFmtId="42" fontId="11" fillId="0" borderId="4" xfId="0" applyNumberFormat="1" applyFont="1" applyBorder="1" applyAlignment="1">
      <alignment horizontal="center" vertical="center" wrapText="1"/>
    </xf>
    <xf numFmtId="164" fontId="0" fillId="0" borderId="2" xfId="0" applyNumberFormat="1" applyBorder="1"/>
    <xf numFmtId="9" fontId="3" fillId="0" borderId="0" xfId="4" applyFont="1" applyAlignment="1">
      <alignment horizontal="center"/>
    </xf>
    <xf numFmtId="3" fontId="2" fillId="0" borderId="0" xfId="0" applyNumberFormat="1" applyFont="1" applyAlignment="1">
      <alignment horizontal="center" vertical="center" wrapText="1"/>
    </xf>
    <xf numFmtId="3" fontId="0" fillId="0" borderId="0" xfId="0" applyNumberFormat="1"/>
    <xf numFmtId="3" fontId="16" fillId="0" borderId="0" xfId="0" applyNumberFormat="1" applyFont="1"/>
    <xf numFmtId="3" fontId="11" fillId="0" borderId="10" xfId="0" applyNumberFormat="1" applyFont="1" applyBorder="1"/>
    <xf numFmtId="0" fontId="13" fillId="0" borderId="11" xfId="0" applyFont="1" applyBorder="1"/>
    <xf numFmtId="3" fontId="0" fillId="0" borderId="11" xfId="0" applyNumberFormat="1" applyBorder="1"/>
    <xf numFmtId="14" fontId="10" fillId="0" borderId="11" xfId="0" applyNumberFormat="1" applyFont="1" applyBorder="1"/>
    <xf numFmtId="168" fontId="10" fillId="0" borderId="5" xfId="0" applyNumberFormat="1" applyFont="1" applyBorder="1"/>
    <xf numFmtId="0" fontId="13" fillId="0" borderId="10" xfId="0" applyFont="1" applyBorder="1"/>
    <xf numFmtId="3" fontId="10" fillId="0" borderId="3" xfId="0" applyNumberFormat="1" applyFont="1" applyBorder="1"/>
    <xf numFmtId="0" fontId="13" fillId="0" borderId="0" xfId="0" applyFont="1"/>
    <xf numFmtId="3" fontId="10" fillId="0" borderId="0" xfId="0" applyNumberFormat="1" applyFont="1"/>
    <xf numFmtId="169" fontId="10" fillId="0" borderId="6" xfId="4" applyNumberFormat="1" applyFont="1" applyBorder="1"/>
    <xf numFmtId="0" fontId="13" fillId="0" borderId="3" xfId="0" applyFont="1" applyBorder="1"/>
    <xf numFmtId="4" fontId="10" fillId="0" borderId="6" xfId="0" applyNumberFormat="1" applyFont="1" applyBorder="1"/>
    <xf numFmtId="168" fontId="10" fillId="0" borderId="6" xfId="0" applyNumberFormat="1" applyFont="1" applyBorder="1"/>
    <xf numFmtId="3" fontId="11" fillId="0" borderId="12" xfId="0" applyNumberFormat="1" applyFont="1" applyBorder="1"/>
    <xf numFmtId="0" fontId="17" fillId="0" borderId="13" xfId="0" applyFont="1" applyBorder="1"/>
    <xf numFmtId="3" fontId="9" fillId="0" borderId="13" xfId="0" applyNumberFormat="1" applyFont="1" applyBorder="1"/>
    <xf numFmtId="3" fontId="0" fillId="0" borderId="13" xfId="0" applyNumberFormat="1" applyBorder="1"/>
    <xf numFmtId="14" fontId="11" fillId="0" borderId="13" xfId="0" applyNumberFormat="1" applyFont="1" applyBorder="1"/>
    <xf numFmtId="168" fontId="11" fillId="0" borderId="22" xfId="0" applyNumberFormat="1" applyFont="1" applyBorder="1"/>
    <xf numFmtId="170" fontId="10" fillId="0" borderId="6" xfId="0" applyNumberFormat="1" applyFont="1" applyBorder="1"/>
    <xf numFmtId="0" fontId="18" fillId="0" borderId="12" xfId="0" applyFont="1" applyBorder="1"/>
    <xf numFmtId="168" fontId="9" fillId="0" borderId="22" xfId="0" applyNumberFormat="1" applyFont="1" applyBorder="1"/>
    <xf numFmtId="3" fontId="9" fillId="0" borderId="0" xfId="0" applyNumberFormat="1" applyFont="1"/>
    <xf numFmtId="168" fontId="10" fillId="0" borderId="0" xfId="0" applyNumberFormat="1" applyFont="1"/>
    <xf numFmtId="0" fontId="19" fillId="0" borderId="1" xfId="0" applyFont="1" applyBorder="1"/>
    <xf numFmtId="3" fontId="0" fillId="0" borderId="2" xfId="0" applyNumberFormat="1" applyBorder="1"/>
    <xf numFmtId="3" fontId="0" fillId="0" borderId="17" xfId="0" applyNumberFormat="1" applyBorder="1"/>
    <xf numFmtId="0" fontId="17" fillId="0" borderId="4" xfId="0" applyFont="1" applyBorder="1" applyAlignment="1">
      <alignment horizontal="center" vertical="center"/>
    </xf>
    <xf numFmtId="168" fontId="10" fillId="0" borderId="11" xfId="0" applyNumberFormat="1" applyFont="1" applyBorder="1"/>
    <xf numFmtId="168" fontId="10" fillId="0" borderId="7" xfId="0" applyNumberFormat="1" applyFont="1" applyBorder="1"/>
    <xf numFmtId="168" fontId="10" fillId="0" borderId="8" xfId="0" applyNumberFormat="1" applyFont="1" applyBorder="1"/>
    <xf numFmtId="171" fontId="20" fillId="3" borderId="23" xfId="5" applyFont="1" applyFill="1" applyBorder="1" applyAlignment="1">
      <alignment horizontal="right"/>
    </xf>
    <xf numFmtId="168" fontId="17" fillId="0" borderId="21" xfId="0" applyNumberFormat="1" applyFont="1" applyBorder="1"/>
    <xf numFmtId="0" fontId="13" fillId="0" borderId="12" xfId="0" applyFont="1" applyBorder="1"/>
    <xf numFmtId="168" fontId="10" fillId="0" borderId="13" xfId="0" applyNumberFormat="1" applyFont="1" applyBorder="1"/>
    <xf numFmtId="168" fontId="17" fillId="0" borderId="4" xfId="0" applyNumberFormat="1" applyFont="1" applyBorder="1"/>
    <xf numFmtId="168" fontId="17" fillId="0" borderId="0" xfId="0" applyNumberFormat="1" applyFont="1"/>
    <xf numFmtId="0" fontId="19" fillId="0" borderId="0" xfId="0" applyFont="1"/>
    <xf numFmtId="9" fontId="10" fillId="0" borderId="0" xfId="4" applyFont="1"/>
    <xf numFmtId="3" fontId="0" fillId="0" borderId="8" xfId="0" applyNumberFormat="1" applyBorder="1"/>
    <xf numFmtId="169" fontId="10" fillId="0" borderId="0" xfId="4" applyNumberFormat="1" applyFont="1" applyBorder="1"/>
    <xf numFmtId="0" fontId="17" fillId="0" borderId="12" xfId="0" applyFont="1" applyBorder="1"/>
    <xf numFmtId="168" fontId="11" fillId="0" borderId="9" xfId="0" applyNumberFormat="1" applyFont="1" applyBorder="1"/>
    <xf numFmtId="0" fontId="17" fillId="0" borderId="1" xfId="0" applyFont="1" applyBorder="1"/>
    <xf numFmtId="168" fontId="15" fillId="0" borderId="4" xfId="0" applyNumberFormat="1" applyFont="1" applyBorder="1"/>
    <xf numFmtId="0" fontId="11" fillId="0" borderId="0" xfId="0" applyFont="1"/>
    <xf numFmtId="0" fontId="17" fillId="0" borderId="0" xfId="0" applyFont="1"/>
    <xf numFmtId="3" fontId="17" fillId="0" borderId="0" xfId="0" applyNumberFormat="1" applyFont="1" applyAlignment="1">
      <alignment horizontal="center"/>
    </xf>
    <xf numFmtId="3" fontId="10" fillId="0" borderId="0" xfId="0" applyNumberFormat="1" applyFont="1" applyAlignment="1">
      <alignment wrapText="1"/>
    </xf>
    <xf numFmtId="168" fontId="17" fillId="0" borderId="0" xfId="0" applyNumberFormat="1" applyFont="1" applyAlignment="1">
      <alignment horizontal="center"/>
    </xf>
    <xf numFmtId="0" fontId="17" fillId="0" borderId="10" xfId="0" applyFont="1" applyBorder="1"/>
    <xf numFmtId="3" fontId="10" fillId="0" borderId="11" xfId="0" applyNumberFormat="1" applyFont="1" applyBorder="1"/>
    <xf numFmtId="165" fontId="10" fillId="0" borderId="11" xfId="5" applyNumberFormat="1" applyFont="1" applyFill="1" applyBorder="1"/>
    <xf numFmtId="3" fontId="10" fillId="0" borderId="11" xfId="0" applyNumberFormat="1" applyFont="1" applyBorder="1" applyAlignment="1">
      <alignment wrapText="1"/>
    </xf>
    <xf numFmtId="168" fontId="11" fillId="0" borderId="5" xfId="0" applyNumberFormat="1" applyFont="1" applyBorder="1"/>
    <xf numFmtId="165" fontId="10" fillId="0" borderId="0" xfId="5" applyNumberFormat="1" applyFont="1" applyFill="1" applyBorder="1"/>
    <xf numFmtId="0" fontId="10" fillId="0" borderId="6" xfId="0" applyFont="1" applyBorder="1"/>
    <xf numFmtId="172" fontId="10" fillId="0" borderId="0" xfId="0" applyNumberFormat="1" applyFont="1"/>
    <xf numFmtId="165" fontId="11" fillId="0" borderId="0" xfId="5" applyNumberFormat="1" applyFont="1" applyFill="1" applyBorder="1"/>
    <xf numFmtId="168" fontId="10" fillId="0" borderId="9" xfId="0" applyNumberFormat="1" applyFont="1" applyBorder="1"/>
    <xf numFmtId="0" fontId="17" fillId="0" borderId="3" xfId="0" applyFont="1" applyBorder="1"/>
    <xf numFmtId="168" fontId="11" fillId="0" borderId="6" xfId="0" applyNumberFormat="1" applyFont="1" applyBorder="1"/>
    <xf numFmtId="3" fontId="10" fillId="0" borderId="10" xfId="0" applyNumberFormat="1" applyFont="1" applyBorder="1"/>
    <xf numFmtId="0" fontId="17" fillId="0" borderId="18" xfId="0" applyFont="1" applyBorder="1"/>
    <xf numFmtId="3" fontId="17" fillId="0" borderId="19" xfId="0" applyNumberFormat="1" applyFont="1" applyBorder="1"/>
    <xf numFmtId="165" fontId="10" fillId="0" borderId="19" xfId="5" applyNumberFormat="1" applyFont="1" applyFill="1" applyBorder="1"/>
    <xf numFmtId="168" fontId="17" fillId="0" borderId="20" xfId="0" applyNumberFormat="1" applyFont="1" applyBorder="1"/>
    <xf numFmtId="3" fontId="0" fillId="0" borderId="12" xfId="0" applyNumberFormat="1" applyBorder="1"/>
    <xf numFmtId="168" fontId="17" fillId="0" borderId="17" xfId="0" applyNumberFormat="1" applyFont="1" applyBorder="1"/>
    <xf numFmtId="168" fontId="11" fillId="0" borderId="13" xfId="0" applyNumberFormat="1" applyFont="1" applyBorder="1"/>
    <xf numFmtId="168" fontId="11" fillId="0" borderId="1" xfId="0" applyNumberFormat="1" applyFont="1" applyBorder="1"/>
    <xf numFmtId="168" fontId="11" fillId="0" borderId="17" xfId="0" applyNumberFormat="1" applyFont="1" applyBorder="1"/>
    <xf numFmtId="3" fontId="10" fillId="0" borderId="1" xfId="0" applyNumberFormat="1" applyFont="1" applyBorder="1"/>
    <xf numFmtId="168" fontId="10" fillId="0" borderId="17" xfId="0" applyNumberFormat="1" applyFont="1" applyBorder="1"/>
    <xf numFmtId="168" fontId="11" fillId="3" borderId="4" xfId="0" applyNumberFormat="1" applyFont="1" applyFill="1" applyBorder="1"/>
    <xf numFmtId="168" fontId="10" fillId="0" borderId="10" xfId="0" applyNumberFormat="1" applyFont="1" applyBorder="1"/>
    <xf numFmtId="168" fontId="10" fillId="0" borderId="12" xfId="0" applyNumberFormat="1" applyFont="1" applyBorder="1"/>
    <xf numFmtId="168" fontId="11" fillId="3" borderId="9" xfId="0" applyNumberFormat="1" applyFont="1" applyFill="1" applyBorder="1"/>
    <xf numFmtId="0" fontId="15" fillId="4" borderId="34" xfId="0" applyFont="1" applyFill="1" applyBorder="1" applyAlignment="1">
      <alignment horizontal="center" vertical="center" wrapText="1"/>
    </xf>
    <xf numFmtId="0" fontId="15" fillId="4" borderId="44" xfId="0" applyFont="1" applyFill="1" applyBorder="1" applyAlignment="1">
      <alignment horizontal="center" vertical="center" wrapText="1"/>
    </xf>
    <xf numFmtId="173" fontId="7" fillId="5" borderId="45" xfId="3" applyNumberFormat="1" applyFont="1" applyFill="1" applyBorder="1"/>
    <xf numFmtId="173" fontId="7" fillId="5" borderId="46" xfId="3" applyNumberFormat="1" applyFont="1" applyFill="1" applyBorder="1"/>
    <xf numFmtId="173" fontId="7" fillId="5" borderId="47" xfId="3" applyNumberFormat="1" applyFont="1" applyFill="1" applyBorder="1"/>
    <xf numFmtId="173" fontId="15" fillId="5" borderId="4" xfId="3" applyNumberFormat="1" applyFont="1" applyFill="1" applyBorder="1"/>
    <xf numFmtId="3" fontId="9" fillId="6" borderId="4" xfId="0" applyNumberFormat="1" applyFont="1" applyFill="1" applyBorder="1" applyAlignment="1">
      <alignment horizontal="center"/>
    </xf>
    <xf numFmtId="3" fontId="9" fillId="0" borderId="1" xfId="0" applyNumberFormat="1" applyFont="1" applyBorder="1"/>
    <xf numFmtId="168" fontId="11" fillId="0" borderId="4" xfId="0" applyNumberFormat="1" applyFont="1" applyBorder="1"/>
    <xf numFmtId="168" fontId="10" fillId="3" borderId="11" xfId="0" applyNumberFormat="1" applyFont="1" applyFill="1" applyBorder="1"/>
    <xf numFmtId="168" fontId="10" fillId="3" borderId="0" xfId="0" applyNumberFormat="1" applyFont="1" applyFill="1"/>
    <xf numFmtId="0" fontId="17" fillId="0" borderId="0" xfId="0" applyFont="1" applyBorder="1"/>
    <xf numFmtId="3" fontId="9" fillId="0" borderId="0" xfId="0" applyNumberFormat="1" applyFont="1" applyBorder="1"/>
    <xf numFmtId="168" fontId="11" fillId="0" borderId="0" xfId="0" applyNumberFormat="1" applyFont="1" applyBorder="1"/>
    <xf numFmtId="3" fontId="0" fillId="0" borderId="0" xfId="0" applyNumberFormat="1" applyBorder="1"/>
    <xf numFmtId="168" fontId="15" fillId="0" borderId="0" xfId="0" applyNumberFormat="1" applyFont="1" applyBorder="1"/>
    <xf numFmtId="0" fontId="18" fillId="0" borderId="0" xfId="0" applyFont="1" applyBorder="1"/>
    <xf numFmtId="168" fontId="9" fillId="0" borderId="0" xfId="0" applyNumberFormat="1" applyFont="1" applyBorder="1"/>
    <xf numFmtId="3" fontId="0" fillId="0" borderId="6" xfId="0" applyNumberFormat="1" applyBorder="1"/>
    <xf numFmtId="3" fontId="11" fillId="0" borderId="0" xfId="0" applyNumberFormat="1" applyFont="1"/>
    <xf numFmtId="173" fontId="7" fillId="5" borderId="49" xfId="3" applyNumberFormat="1" applyFont="1" applyFill="1" applyBorder="1"/>
    <xf numFmtId="173" fontId="21" fillId="5" borderId="46" xfId="3" applyNumberFormat="1" applyFont="1" applyFill="1" applyBorder="1"/>
    <xf numFmtId="9" fontId="21" fillId="5" borderId="46" xfId="4" applyFont="1" applyFill="1" applyBorder="1"/>
    <xf numFmtId="9" fontId="10" fillId="5" borderId="4" xfId="4" applyFont="1" applyFill="1" applyBorder="1"/>
    <xf numFmtId="3" fontId="2" fillId="0" borderId="19" xfId="0" applyNumberFormat="1" applyFont="1" applyBorder="1"/>
    <xf numFmtId="164" fontId="0" fillId="0" borderId="17" xfId="0" applyNumberFormat="1" applyBorder="1"/>
    <xf numFmtId="0" fontId="10" fillId="5" borderId="11" xfId="0" applyFont="1" applyFill="1" applyBorder="1"/>
    <xf numFmtId="165" fontId="10" fillId="5" borderId="11" xfId="2" applyNumberFormat="1" applyFont="1" applyFill="1" applyBorder="1" applyAlignment="1">
      <alignment horizontal="right"/>
    </xf>
    <xf numFmtId="165" fontId="10" fillId="5" borderId="11" xfId="2" applyNumberFormat="1" applyFont="1" applyFill="1" applyBorder="1"/>
    <xf numFmtId="0" fontId="15" fillId="0" borderId="1" xfId="0" applyFont="1" applyBorder="1"/>
    <xf numFmtId="0" fontId="11" fillId="4" borderId="1" xfId="0" applyFont="1" applyFill="1" applyBorder="1"/>
    <xf numFmtId="0" fontId="11" fillId="4" borderId="2" xfId="0" applyFont="1" applyFill="1" applyBorder="1"/>
    <xf numFmtId="0" fontId="10" fillId="4" borderId="2" xfId="0" applyFont="1" applyFill="1" applyBorder="1"/>
    <xf numFmtId="0" fontId="15" fillId="4" borderId="18" xfId="0" applyFont="1" applyFill="1" applyBorder="1"/>
    <xf numFmtId="3" fontId="2" fillId="0" borderId="0" xfId="0" applyNumberFormat="1" applyFont="1" applyAlignment="1">
      <alignment horizontal="left" vertical="center" wrapText="1"/>
    </xf>
    <xf numFmtId="164" fontId="7" fillId="0" borderId="8" xfId="0" applyNumberFormat="1" applyFont="1" applyBorder="1" applyAlignment="1">
      <alignment horizontal="right" wrapText="1"/>
    </xf>
    <xf numFmtId="164" fontId="22" fillId="0" borderId="4" xfId="0" applyNumberFormat="1" applyFont="1" applyBorder="1" applyAlignment="1">
      <alignment horizontal="right" wrapText="1"/>
    </xf>
    <xf numFmtId="164" fontId="22" fillId="7" borderId="4" xfId="0" applyNumberFormat="1" applyFont="1" applyFill="1" applyBorder="1" applyAlignment="1">
      <alignment horizontal="right" wrapText="1"/>
    </xf>
    <xf numFmtId="164" fontId="7" fillId="0" borderId="0" xfId="0" applyNumberFormat="1" applyFont="1"/>
    <xf numFmtId="0" fontId="7" fillId="0" borderId="3" xfId="0" applyFont="1" applyBorder="1"/>
    <xf numFmtId="0" fontId="15" fillId="0" borderId="2" xfId="0" applyFont="1" applyBorder="1"/>
    <xf numFmtId="0" fontId="7" fillId="0" borderId="2" xfId="0" applyFont="1" applyBorder="1"/>
    <xf numFmtId="42" fontId="15" fillId="0" borderId="4" xfId="0" applyNumberFormat="1" applyFont="1" applyBorder="1" applyAlignment="1">
      <alignment horizontal="center" vertical="center" wrapText="1"/>
    </xf>
    <xf numFmtId="42" fontId="2" fillId="0" borderId="4" xfId="0" applyNumberFormat="1" applyFont="1" applyBorder="1" applyAlignment="1">
      <alignment horizontal="center" vertical="center" wrapText="1"/>
    </xf>
    <xf numFmtId="0" fontId="7" fillId="0" borderId="0" xfId="0" applyFont="1"/>
    <xf numFmtId="165" fontId="7" fillId="0" borderId="0" xfId="2" applyNumberFormat="1" applyFont="1" applyFill="1" applyBorder="1" applyAlignment="1">
      <alignment horizontal="right"/>
    </xf>
    <xf numFmtId="165" fontId="7" fillId="0" borderId="0" xfId="2" applyNumberFormat="1" applyFont="1" applyFill="1" applyBorder="1"/>
    <xf numFmtId="0" fontId="7" fillId="0" borderId="10" xfId="0" applyFont="1" applyBorder="1" applyAlignment="1"/>
    <xf numFmtId="0" fontId="7" fillId="0" borderId="3" xfId="0" applyFont="1" applyBorder="1" applyAlignment="1"/>
    <xf numFmtId="0" fontId="7" fillId="0" borderId="3" xfId="0" applyFont="1" applyBorder="1" applyAlignment="1">
      <alignment horizontal="left"/>
    </xf>
    <xf numFmtId="0" fontId="2" fillId="0" borderId="1" xfId="0" applyFont="1" applyBorder="1"/>
    <xf numFmtId="0" fontId="3" fillId="0" borderId="54" xfId="0" applyFont="1" applyBorder="1"/>
    <xf numFmtId="0" fontId="3" fillId="0" borderId="51" xfId="0" applyFont="1" applyBorder="1"/>
    <xf numFmtId="0" fontId="3" fillId="0" borderId="3" xfId="0" applyFont="1" applyBorder="1"/>
    <xf numFmtId="0" fontId="2" fillId="0" borderId="18" xfId="0" applyFont="1" applyBorder="1"/>
    <xf numFmtId="164" fontId="6" fillId="0" borderId="0" xfId="0" applyNumberFormat="1" applyFont="1" applyAlignment="1">
      <alignment vertical="center"/>
    </xf>
    <xf numFmtId="0" fontId="7" fillId="5" borderId="10" xfId="0" applyFont="1" applyFill="1" applyBorder="1"/>
    <xf numFmtId="0" fontId="7" fillId="5" borderId="3" xfId="0" applyFont="1" applyFill="1" applyBorder="1"/>
    <xf numFmtId="0" fontId="7" fillId="5" borderId="11" xfId="0" applyFont="1" applyFill="1" applyBorder="1"/>
    <xf numFmtId="165" fontId="7" fillId="5" borderId="11" xfId="2" applyNumberFormat="1" applyFont="1" applyFill="1" applyBorder="1" applyAlignment="1">
      <alignment horizontal="right"/>
    </xf>
    <xf numFmtId="165" fontId="7" fillId="5" borderId="11" xfId="2" applyNumberFormat="1" applyFont="1" applyFill="1" applyBorder="1"/>
    <xf numFmtId="0" fontId="7" fillId="5" borderId="0" xfId="0" applyFont="1" applyFill="1"/>
    <xf numFmtId="165" fontId="7" fillId="5" borderId="0" xfId="2" applyNumberFormat="1" applyFont="1" applyFill="1" applyBorder="1" applyAlignment="1">
      <alignment horizontal="right"/>
    </xf>
    <xf numFmtId="165" fontId="7" fillId="5" borderId="0" xfId="2" applyNumberFormat="1" applyFont="1" applyFill="1" applyBorder="1"/>
    <xf numFmtId="164" fontId="7" fillId="4" borderId="19" xfId="0" applyNumberFormat="1" applyFont="1" applyFill="1" applyBorder="1"/>
    <xf numFmtId="164" fontId="7" fillId="4" borderId="20" xfId="0" applyNumberFormat="1" applyFont="1" applyFill="1" applyBorder="1"/>
    <xf numFmtId="164" fontId="23" fillId="0" borderId="0" xfId="0" applyNumberFormat="1" applyFont="1"/>
    <xf numFmtId="3" fontId="2" fillId="0" borderId="8" xfId="0" applyNumberFormat="1" applyFont="1" applyBorder="1" applyAlignment="1">
      <alignment horizontal="center"/>
    </xf>
    <xf numFmtId="0" fontId="4" fillId="0" borderId="1" xfId="0" applyFont="1" applyBorder="1" applyAlignment="1">
      <alignment horizontal="left" vertical="center"/>
    </xf>
    <xf numFmtId="0" fontId="3" fillId="0" borderId="2" xfId="0" applyFont="1" applyBorder="1" applyAlignment="1">
      <alignment horizontal="left" vertical="center"/>
    </xf>
    <xf numFmtId="0" fontId="4" fillId="0" borderId="1" xfId="0" applyFont="1" applyBorder="1" applyAlignment="1">
      <alignment horizontal="left"/>
    </xf>
    <xf numFmtId="3" fontId="3" fillId="0" borderId="0" xfId="0" applyNumberFormat="1" applyFont="1" applyAlignment="1">
      <alignment horizontal="left" vertical="top" wrapText="1"/>
    </xf>
    <xf numFmtId="3" fontId="3" fillId="0" borderId="19" xfId="0" applyNumberFormat="1" applyFont="1" applyBorder="1"/>
    <xf numFmtId="42" fontId="25" fillId="0" borderId="0" xfId="0" applyNumberFormat="1" applyFont="1"/>
    <xf numFmtId="164" fontId="25" fillId="0" borderId="0" xfId="0" applyNumberFormat="1" applyFont="1"/>
    <xf numFmtId="0" fontId="13" fillId="0" borderId="0" xfId="0" applyFont="1" applyAlignment="1">
      <alignment vertical="center" wrapText="1"/>
    </xf>
    <xf numFmtId="164" fontId="3" fillId="0" borderId="0" xfId="0" applyNumberFormat="1" applyFont="1" applyAlignment="1">
      <alignment horizontal="center" vertical="center" wrapText="1"/>
    </xf>
    <xf numFmtId="0" fontId="3" fillId="0" borderId="0" xfId="0" applyFont="1"/>
    <xf numFmtId="164" fontId="3" fillId="0" borderId="0" xfId="0" applyNumberFormat="1" applyFont="1"/>
    <xf numFmtId="0" fontId="3" fillId="0" borderId="2" xfId="0" applyFont="1" applyBorder="1"/>
    <xf numFmtId="42" fontId="3" fillId="0" borderId="0" xfId="0" applyNumberFormat="1" applyFont="1"/>
    <xf numFmtId="0" fontId="3" fillId="0" borderId="10" xfId="0" applyFont="1" applyBorder="1"/>
    <xf numFmtId="0" fontId="3" fillId="0" borderId="11" xfId="0" applyFont="1" applyBorder="1"/>
    <xf numFmtId="42" fontId="3" fillId="0" borderId="7" xfId="0" applyNumberFormat="1" applyFont="1" applyBorder="1" applyAlignment="1">
      <alignment horizontal="center" vertical="center" wrapText="1"/>
    </xf>
    <xf numFmtId="165" fontId="3" fillId="0" borderId="11" xfId="2" applyNumberFormat="1" applyFont="1" applyFill="1" applyBorder="1" applyAlignment="1">
      <alignment horizontal="right"/>
    </xf>
    <xf numFmtId="165" fontId="3" fillId="0" borderId="11" xfId="2" applyNumberFormat="1" applyFont="1" applyFill="1" applyBorder="1"/>
    <xf numFmtId="174" fontId="3" fillId="0" borderId="7" xfId="2" applyNumberFormat="1" applyFont="1" applyFill="1" applyBorder="1" applyAlignment="1">
      <alignment horizontal="right"/>
    </xf>
    <xf numFmtId="174" fontId="3" fillId="0" borderId="7" xfId="0" applyNumberFormat="1" applyFont="1" applyBorder="1" applyAlignment="1">
      <alignment horizontal="right" wrapText="1"/>
    </xf>
    <xf numFmtId="42" fontId="3" fillId="0" borderId="7" xfId="0" applyNumberFormat="1" applyFont="1" applyBorder="1" applyAlignment="1">
      <alignment horizontal="right" wrapText="1"/>
    </xf>
    <xf numFmtId="165" fontId="3" fillId="0" borderId="0" xfId="2" applyNumberFormat="1" applyFont="1" applyFill="1" applyBorder="1" applyAlignment="1">
      <alignment horizontal="right"/>
    </xf>
    <xf numFmtId="165" fontId="3" fillId="0" borderId="0" xfId="2" applyNumberFormat="1" applyFont="1" applyFill="1" applyBorder="1"/>
    <xf numFmtId="174" fontId="3" fillId="0" borderId="8" xfId="2" applyNumberFormat="1" applyFont="1" applyFill="1" applyBorder="1" applyAlignment="1"/>
    <xf numFmtId="174" fontId="3" fillId="0" borderId="8" xfId="0" applyNumberFormat="1" applyFont="1" applyBorder="1" applyAlignment="1">
      <alignment horizontal="right" wrapText="1"/>
    </xf>
    <xf numFmtId="42" fontId="3" fillId="0" borderId="8" xfId="0" applyNumberFormat="1" applyFont="1" applyBorder="1" applyAlignment="1">
      <alignment horizontal="right" wrapText="1"/>
    </xf>
    <xf numFmtId="9" fontId="3" fillId="0" borderId="0" xfId="4" applyFont="1"/>
    <xf numFmtId="0" fontId="3" fillId="0" borderId="12" xfId="0" applyFont="1" applyBorder="1"/>
    <xf numFmtId="0" fontId="3" fillId="0" borderId="13" xfId="0" applyFont="1" applyBorder="1"/>
    <xf numFmtId="165" fontId="3" fillId="0" borderId="13" xfId="2" applyNumberFormat="1" applyFont="1" applyFill="1" applyBorder="1" applyAlignment="1">
      <alignment horizontal="right"/>
    </xf>
    <xf numFmtId="165" fontId="3" fillId="0" borderId="13" xfId="2" applyNumberFormat="1" applyFont="1" applyFill="1" applyBorder="1"/>
    <xf numFmtId="174" fontId="3" fillId="0" borderId="9" xfId="2" applyNumberFormat="1" applyFont="1" applyFill="1" applyBorder="1" applyAlignment="1"/>
    <xf numFmtId="174" fontId="3" fillId="0" borderId="9" xfId="0" applyNumberFormat="1" applyFont="1" applyBorder="1" applyAlignment="1">
      <alignment horizontal="right" wrapText="1"/>
    </xf>
    <xf numFmtId="42" fontId="3" fillId="0" borderId="9" xfId="0" applyNumberFormat="1" applyFont="1" applyBorder="1" applyAlignment="1">
      <alignment horizontal="right" wrapText="1"/>
    </xf>
    <xf numFmtId="0" fontId="3" fillId="0" borderId="19" xfId="0" applyFont="1" applyBorder="1"/>
    <xf numFmtId="165" fontId="3" fillId="0" borderId="19" xfId="2" applyNumberFormat="1" applyFont="1" applyFill="1" applyBorder="1"/>
    <xf numFmtId="174" fontId="3" fillId="0" borderId="21" xfId="0" applyNumberFormat="1" applyFont="1" applyBorder="1" applyAlignment="1">
      <alignment wrapText="1"/>
    </xf>
    <xf numFmtId="42" fontId="3" fillId="0" borderId="21" xfId="0" applyNumberFormat="1" applyFont="1" applyBorder="1" applyAlignment="1">
      <alignment horizontal="right" wrapText="1"/>
    </xf>
    <xf numFmtId="165" fontId="3" fillId="0" borderId="2" xfId="2" applyNumberFormat="1" applyFont="1" applyFill="1" applyBorder="1" applyAlignment="1">
      <alignment horizontal="right"/>
    </xf>
    <xf numFmtId="165" fontId="3" fillId="0" borderId="2" xfId="2" applyNumberFormat="1" applyFont="1" applyFill="1" applyBorder="1"/>
    <xf numFmtId="42" fontId="3" fillId="0" borderId="2" xfId="0" applyNumberFormat="1" applyFont="1" applyBorder="1" applyAlignment="1">
      <alignment horizontal="center" vertical="center" wrapText="1"/>
    </xf>
    <xf numFmtId="42" fontId="3" fillId="0" borderId="17" xfId="0" applyNumberFormat="1" applyFont="1" applyBorder="1" applyAlignment="1">
      <alignment horizontal="center" vertical="center" wrapText="1"/>
    </xf>
    <xf numFmtId="42" fontId="3" fillId="0" borderId="0" xfId="2" applyNumberFormat="1" applyFont="1" applyFill="1" applyBorder="1"/>
    <xf numFmtId="42" fontId="3" fillId="0" borderId="6" xfId="0" applyNumberFormat="1" applyFont="1" applyBorder="1" applyAlignment="1">
      <alignment wrapText="1"/>
    </xf>
    <xf numFmtId="42" fontId="3" fillId="0" borderId="19" xfId="0" applyNumberFormat="1" applyFont="1" applyBorder="1" applyAlignment="1">
      <alignment wrapText="1"/>
    </xf>
    <xf numFmtId="42" fontId="3" fillId="0" borderId="20" xfId="0" applyNumberFormat="1" applyFont="1" applyBorder="1" applyAlignment="1">
      <alignment wrapText="1"/>
    </xf>
    <xf numFmtId="42" fontId="3" fillId="0" borderId="21" xfId="0" applyNumberFormat="1" applyFont="1" applyBorder="1" applyAlignment="1">
      <alignment wrapText="1"/>
    </xf>
    <xf numFmtId="0" fontId="3" fillId="0" borderId="0" xfId="0" applyFont="1" applyBorder="1"/>
    <xf numFmtId="42" fontId="3" fillId="0" borderId="0" xfId="0" applyNumberFormat="1" applyFont="1" applyBorder="1" applyAlignment="1">
      <alignment wrapText="1"/>
    </xf>
    <xf numFmtId="164" fontId="3" fillId="0" borderId="2" xfId="0" applyNumberFormat="1" applyFont="1" applyBorder="1"/>
    <xf numFmtId="165" fontId="3" fillId="0" borderId="2" xfId="2" applyNumberFormat="1" applyFont="1" applyFill="1" applyBorder="1" applyAlignment="1">
      <alignment horizontal="center"/>
    </xf>
    <xf numFmtId="166" fontId="3" fillId="0" borderId="0" xfId="2" applyNumberFormat="1" applyFont="1" applyFill="1" applyBorder="1"/>
    <xf numFmtId="174" fontId="3" fillId="0" borderId="3" xfId="2" applyNumberFormat="1" applyFont="1" applyFill="1" applyBorder="1" applyAlignment="1"/>
    <xf numFmtId="42" fontId="3" fillId="0" borderId="0" xfId="0" applyNumberFormat="1" applyFont="1" applyAlignment="1">
      <alignment wrapText="1"/>
    </xf>
    <xf numFmtId="0" fontId="3" fillId="0" borderId="10" xfId="0" applyFont="1" applyBorder="1" applyAlignment="1"/>
    <xf numFmtId="0" fontId="3" fillId="0" borderId="11" xfId="0" applyFont="1" applyBorder="1" applyAlignment="1"/>
    <xf numFmtId="0" fontId="3" fillId="0" borderId="3" xfId="0" applyFont="1" applyBorder="1" applyAlignment="1"/>
    <xf numFmtId="0" fontId="3" fillId="0" borderId="0" xfId="0" applyFont="1" applyBorder="1" applyAlignment="1"/>
    <xf numFmtId="174" fontId="3" fillId="0" borderId="0" xfId="2" applyNumberFormat="1" applyFont="1" applyFill="1" applyBorder="1" applyAlignment="1"/>
    <xf numFmtId="0" fontId="3" fillId="0" borderId="3" xfId="0" applyFont="1" applyBorder="1" applyAlignment="1">
      <alignment horizontal="left"/>
    </xf>
    <xf numFmtId="0" fontId="3" fillId="0" borderId="0" xfId="0" applyFont="1" applyAlignment="1">
      <alignment horizontal="left"/>
    </xf>
    <xf numFmtId="42" fontId="3" fillId="0" borderId="0" xfId="2" applyNumberFormat="1" applyFont="1" applyFill="1" applyBorder="1" applyAlignment="1"/>
    <xf numFmtId="0" fontId="3" fillId="0" borderId="0" xfId="0" applyFont="1" applyBorder="1" applyAlignment="1">
      <alignment horizontal="right"/>
    </xf>
    <xf numFmtId="0" fontId="3" fillId="0" borderId="12" xfId="0" applyFont="1" applyBorder="1" applyAlignment="1"/>
    <xf numFmtId="0" fontId="3" fillId="0" borderId="13" xfId="0" applyFont="1" applyBorder="1" applyAlignment="1"/>
    <xf numFmtId="174" fontId="3" fillId="0" borderId="0" xfId="0" applyNumberFormat="1" applyFont="1" applyBorder="1" applyAlignment="1">
      <alignment wrapText="1"/>
    </xf>
    <xf numFmtId="42" fontId="3" fillId="0" borderId="0" xfId="0" applyNumberFormat="1" applyFont="1" applyBorder="1"/>
    <xf numFmtId="165" fontId="3" fillId="0" borderId="2" xfId="5" applyNumberFormat="1" applyFont="1" applyFill="1" applyBorder="1"/>
    <xf numFmtId="3" fontId="3" fillId="0" borderId="55" xfId="0" applyNumberFormat="1" applyFont="1" applyBorder="1"/>
    <xf numFmtId="165" fontId="3" fillId="0" borderId="55" xfId="5" applyNumberFormat="1" applyFont="1" applyFill="1" applyBorder="1"/>
    <xf numFmtId="3" fontId="3" fillId="0" borderId="56" xfId="0" applyNumberFormat="1" applyFont="1" applyBorder="1"/>
    <xf numFmtId="164" fontId="3" fillId="5" borderId="50" xfId="3" applyNumberFormat="1" applyFont="1" applyFill="1" applyBorder="1"/>
    <xf numFmtId="3" fontId="3" fillId="0" borderId="6" xfId="0" applyNumberFormat="1" applyFont="1" applyBorder="1"/>
    <xf numFmtId="3" fontId="3" fillId="0" borderId="53" xfId="0" applyNumberFormat="1" applyFont="1" applyBorder="1"/>
    <xf numFmtId="165" fontId="3" fillId="0" borderId="53" xfId="5" applyNumberFormat="1" applyFont="1" applyFill="1" applyBorder="1"/>
    <xf numFmtId="3" fontId="3" fillId="0" borderId="52" xfId="0" applyNumberFormat="1" applyFont="1" applyBorder="1"/>
    <xf numFmtId="164" fontId="3" fillId="5" borderId="46" xfId="3" applyNumberFormat="1" applyFont="1" applyFill="1" applyBorder="1"/>
    <xf numFmtId="164" fontId="3" fillId="5" borderId="2" xfId="3" applyNumberFormat="1" applyFont="1" applyFill="1" applyBorder="1"/>
    <xf numFmtId="165" fontId="3" fillId="0" borderId="0" xfId="5" applyNumberFormat="1" applyFont="1" applyFill="1" applyBorder="1"/>
    <xf numFmtId="165" fontId="3" fillId="0" borderId="19" xfId="5" applyNumberFormat="1" applyFont="1" applyFill="1" applyBorder="1"/>
    <xf numFmtId="164" fontId="3" fillId="0" borderId="0" xfId="0" quotePrefix="1" applyNumberFormat="1" applyFont="1"/>
    <xf numFmtId="169" fontId="3" fillId="0" borderId="0" xfId="4" applyNumberFormat="1" applyFont="1"/>
    <xf numFmtId="14" fontId="3" fillId="0" borderId="5" xfId="0" applyNumberFormat="1" applyFont="1" applyBorder="1"/>
    <xf numFmtId="167" fontId="3" fillId="0" borderId="8" xfId="2" applyNumberFormat="1" applyFont="1" applyFill="1" applyBorder="1" applyAlignment="1"/>
    <xf numFmtId="14" fontId="3" fillId="0" borderId="22" xfId="0" applyNumberFormat="1" applyFont="1" applyBorder="1"/>
    <xf numFmtId="0" fontId="3" fillId="0" borderId="57" xfId="0" applyFont="1" applyBorder="1"/>
    <xf numFmtId="164" fontId="3" fillId="0" borderId="20" xfId="0" applyNumberFormat="1" applyFont="1" applyBorder="1"/>
    <xf numFmtId="42" fontId="3" fillId="0" borderId="7" xfId="0" applyNumberFormat="1" applyFont="1" applyBorder="1"/>
    <xf numFmtId="164" fontId="3" fillId="0" borderId="0" xfId="0" applyNumberFormat="1" applyFont="1" applyBorder="1"/>
    <xf numFmtId="17" fontId="3" fillId="0" borderId="10" xfId="0" applyNumberFormat="1" applyFont="1" applyBorder="1"/>
    <xf numFmtId="164" fontId="3" fillId="0" borderId="58" xfId="0" applyNumberFormat="1" applyFont="1" applyBorder="1"/>
    <xf numFmtId="164" fontId="18" fillId="0" borderId="0" xfId="0" applyNumberFormat="1" applyFont="1"/>
    <xf numFmtId="0" fontId="2" fillId="0" borderId="1" xfId="0" applyFont="1" applyBorder="1" applyAlignment="1">
      <alignment vertical="center"/>
    </xf>
    <xf numFmtId="0" fontId="3" fillId="5" borderId="0" xfId="0" applyFont="1" applyFill="1"/>
    <xf numFmtId="165" fontId="3" fillId="5" borderId="0" xfId="2" applyNumberFormat="1" applyFont="1" applyFill="1" applyBorder="1" applyAlignment="1">
      <alignment horizontal="right"/>
    </xf>
    <xf numFmtId="165" fontId="3" fillId="5" borderId="0" xfId="2" applyNumberFormat="1" applyFont="1" applyFill="1" applyBorder="1"/>
    <xf numFmtId="174" fontId="3" fillId="5" borderId="8" xfId="2" applyNumberFormat="1" applyFont="1" applyFill="1" applyBorder="1" applyAlignment="1"/>
    <xf numFmtId="0" fontId="2" fillId="0" borderId="0" xfId="0" applyFont="1"/>
    <xf numFmtId="3" fontId="2" fillId="0" borderId="2" xfId="0" applyNumberFormat="1" applyFont="1" applyBorder="1"/>
    <xf numFmtId="165" fontId="2" fillId="0" borderId="2" xfId="5" applyNumberFormat="1" applyFont="1" applyFill="1" applyBorder="1"/>
    <xf numFmtId="3" fontId="2" fillId="0" borderId="2" xfId="0" applyNumberFormat="1" applyFont="1" applyBorder="1" applyAlignment="1">
      <alignment wrapText="1"/>
    </xf>
    <xf numFmtId="3" fontId="2" fillId="0" borderId="17" xfId="0" applyNumberFormat="1" applyFont="1" applyBorder="1"/>
    <xf numFmtId="164" fontId="2" fillId="0" borderId="4" xfId="0" applyNumberFormat="1" applyFont="1" applyBorder="1" applyAlignment="1">
      <alignment horizontal="center" vertical="center"/>
    </xf>
    <xf numFmtId="164" fontId="2" fillId="0" borderId="4" xfId="0" applyNumberFormat="1" applyFont="1" applyBorder="1"/>
    <xf numFmtId="164" fontId="2" fillId="0" borderId="0" xfId="0" applyNumberFormat="1" applyFont="1"/>
    <xf numFmtId="174" fontId="2" fillId="0" borderId="21" xfId="0" applyNumberFormat="1" applyFont="1" applyBorder="1" applyAlignment="1">
      <alignment wrapText="1"/>
    </xf>
    <xf numFmtId="174" fontId="2" fillId="0" borderId="21" xfId="0" applyNumberFormat="1" applyFont="1" applyBorder="1" applyAlignment="1">
      <alignment horizontal="right" wrapText="1"/>
    </xf>
    <xf numFmtId="174" fontId="3" fillId="0" borderId="22" xfId="2" applyNumberFormat="1" applyFont="1" applyFill="1" applyBorder="1" applyAlignment="1"/>
    <xf numFmtId="174" fontId="3" fillId="0" borderId="12" xfId="2" applyNumberFormat="1" applyFont="1" applyFill="1" applyBorder="1" applyAlignment="1"/>
    <xf numFmtId="164" fontId="3" fillId="0" borderId="0" xfId="0" applyNumberFormat="1" applyFont="1" applyAlignment="1">
      <alignment horizontal="center"/>
    </xf>
    <xf numFmtId="0" fontId="7" fillId="0" borderId="51" xfId="0" applyFont="1" applyBorder="1"/>
    <xf numFmtId="42" fontId="28" fillId="5" borderId="21" xfId="0" applyNumberFormat="1" applyFont="1" applyFill="1" applyBorder="1" applyAlignment="1">
      <alignment horizontal="right" wrapText="1"/>
    </xf>
    <xf numFmtId="164" fontId="29" fillId="0" borderId="0" xfId="0" applyNumberFormat="1" applyFont="1"/>
    <xf numFmtId="164" fontId="3" fillId="0" borderId="0" xfId="0" applyNumberFormat="1" applyFont="1" applyAlignment="1">
      <alignment vertical="top" wrapText="1"/>
    </xf>
    <xf numFmtId="0" fontId="7" fillId="0" borderId="10" xfId="0" applyFont="1" applyBorder="1"/>
    <xf numFmtId="0" fontId="10" fillId="0" borderId="11" xfId="0" applyFont="1" applyBorder="1"/>
    <xf numFmtId="165" fontId="10" fillId="0" borderId="11" xfId="2" applyNumberFormat="1" applyFont="1" applyFill="1" applyBorder="1" applyAlignment="1">
      <alignment horizontal="right"/>
    </xf>
    <xf numFmtId="165" fontId="10" fillId="0" borderId="11" xfId="2" applyNumberFormat="1" applyFont="1" applyFill="1" applyBorder="1"/>
    <xf numFmtId="164" fontId="3" fillId="0" borderId="8" xfId="0" applyNumberFormat="1" applyFont="1" applyBorder="1" applyAlignment="1">
      <alignment horizontal="right" wrapText="1"/>
    </xf>
    <xf numFmtId="174" fontId="3" fillId="0" borderId="6" xfId="2" applyNumberFormat="1" applyFont="1" applyFill="1" applyBorder="1" applyAlignment="1">
      <alignment horizontal="center"/>
    </xf>
    <xf numFmtId="0" fontId="30" fillId="0" borderId="3" xfId="0" applyFont="1" applyBorder="1" applyAlignment="1">
      <alignment horizontal="left" vertical="center"/>
    </xf>
    <xf numFmtId="0" fontId="30" fillId="0" borderId="0" xfId="0" applyFont="1" applyBorder="1" applyAlignment="1">
      <alignment horizontal="left" vertical="center"/>
    </xf>
    <xf numFmtId="3" fontId="30" fillId="0" borderId="0" xfId="0" applyNumberFormat="1" applyFont="1" applyBorder="1"/>
    <xf numFmtId="164" fontId="30" fillId="0" borderId="0" xfId="0" applyNumberFormat="1" applyFont="1"/>
    <xf numFmtId="164" fontId="23" fillId="0" borderId="8" xfId="0" applyNumberFormat="1" applyFont="1" applyBorder="1" applyAlignment="1">
      <alignment horizontal="right" wrapText="1"/>
    </xf>
    <xf numFmtId="176" fontId="3" fillId="0" borderId="0" xfId="0" applyNumberFormat="1" applyFont="1"/>
    <xf numFmtId="177" fontId="3" fillId="0" borderId="0" xfId="0" applyNumberFormat="1" applyFont="1"/>
    <xf numFmtId="174" fontId="3" fillId="0" borderId="0" xfId="2" applyNumberFormat="1" applyFont="1" applyFill="1" applyBorder="1" applyAlignment="1">
      <alignment horizontal="center"/>
    </xf>
    <xf numFmtId="174" fontId="2" fillId="0" borderId="59" xfId="2" applyNumberFormat="1" applyFont="1" applyFill="1" applyBorder="1" applyAlignment="1"/>
    <xf numFmtId="3" fontId="2" fillId="0" borderId="60" xfId="0" applyNumberFormat="1" applyFont="1" applyBorder="1"/>
    <xf numFmtId="164" fontId="2" fillId="0" borderId="60" xfId="0" applyNumberFormat="1" applyFont="1" applyBorder="1"/>
    <xf numFmtId="164" fontId="2" fillId="0" borderId="62" xfId="0" applyNumberFormat="1" applyFont="1" applyBorder="1"/>
    <xf numFmtId="164" fontId="2" fillId="0" borderId="61" xfId="0" applyNumberFormat="1" applyFont="1" applyBorder="1"/>
    <xf numFmtId="164" fontId="4" fillId="0" borderId="62" xfId="0" applyNumberFormat="1" applyFont="1" applyBorder="1"/>
    <xf numFmtId="164" fontId="4" fillId="0" borderId="61" xfId="0" applyNumberFormat="1" applyFont="1" applyBorder="1"/>
    <xf numFmtId="0" fontId="23" fillId="0" borderId="0" xfId="0" applyFont="1"/>
    <xf numFmtId="49" fontId="4" fillId="0" borderId="14" xfId="7" applyNumberFormat="1" applyFont="1" applyFill="1" applyBorder="1" applyAlignment="1">
      <alignment horizontal="center" vertical="center" wrapText="1"/>
    </xf>
    <xf numFmtId="0" fontId="30" fillId="0" borderId="66" xfId="0" applyFont="1" applyBorder="1" applyAlignment="1">
      <alignment horizontal="center" vertical="center"/>
    </xf>
    <xf numFmtId="0" fontId="30" fillId="0" borderId="35" xfId="0" applyFont="1" applyBorder="1" applyAlignment="1">
      <alignment horizontal="center" vertical="center"/>
    </xf>
    <xf numFmtId="0" fontId="4" fillId="0" borderId="75" xfId="0" applyFont="1" applyBorder="1" applyAlignment="1">
      <alignment horizontal="center" vertical="center"/>
    </xf>
    <xf numFmtId="0" fontId="4" fillId="0" borderId="65"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30" fillId="0" borderId="70"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30" fillId="0" borderId="71" xfId="0" applyFont="1" applyBorder="1" applyAlignment="1">
      <alignment horizontal="center" vertical="center"/>
    </xf>
    <xf numFmtId="0" fontId="4" fillId="0" borderId="22" xfId="0" applyFont="1" applyBorder="1" applyAlignment="1">
      <alignment horizontal="center" vertical="center"/>
    </xf>
    <xf numFmtId="0" fontId="30" fillId="0" borderId="77" xfId="0" applyFont="1" applyBorder="1" applyAlignment="1">
      <alignment horizontal="center" vertical="center"/>
    </xf>
    <xf numFmtId="3" fontId="30" fillId="0" borderId="51" xfId="0" applyNumberFormat="1" applyFont="1" applyBorder="1" applyAlignment="1">
      <alignment horizontal="center" vertical="center"/>
    </xf>
    <xf numFmtId="3" fontId="30" fillId="0" borderId="74" xfId="0" applyNumberFormat="1" applyFont="1" applyBorder="1" applyAlignment="1">
      <alignment horizontal="center" vertical="center"/>
    </xf>
    <xf numFmtId="164" fontId="12" fillId="0" borderId="0" xfId="0" applyNumberFormat="1" applyFont="1"/>
    <xf numFmtId="3" fontId="4" fillId="0" borderId="74" xfId="0" applyNumberFormat="1" applyFont="1" applyBorder="1" applyAlignment="1">
      <alignment horizontal="center" vertical="center"/>
    </xf>
    <xf numFmtId="174" fontId="2" fillId="0" borderId="78" xfId="2" applyNumberFormat="1" applyFont="1" applyFill="1" applyBorder="1" applyAlignment="1"/>
    <xf numFmtId="178" fontId="3" fillId="0" borderId="0" xfId="0" applyNumberFormat="1" applyFont="1"/>
    <xf numFmtId="164" fontId="3" fillId="5" borderId="4" xfId="3" applyNumberFormat="1" applyFont="1" applyFill="1" applyBorder="1"/>
    <xf numFmtId="165" fontId="10" fillId="0" borderId="0" xfId="2" applyNumberFormat="1" applyFont="1" applyFill="1" applyBorder="1" applyAlignment="1">
      <alignment horizontal="right"/>
    </xf>
    <xf numFmtId="165" fontId="10" fillId="0" borderId="0" xfId="2" applyNumberFormat="1" applyFont="1" applyFill="1" applyBorder="1"/>
    <xf numFmtId="0" fontId="7" fillId="0" borderId="3" xfId="0" applyFont="1" applyBorder="1"/>
    <xf numFmtId="0" fontId="7" fillId="0" borderId="0" xfId="0" applyFont="1"/>
    <xf numFmtId="0" fontId="15" fillId="0" borderId="3" xfId="0" applyFont="1" applyBorder="1"/>
    <xf numFmtId="165" fontId="10" fillId="0" borderId="5" xfId="2" applyNumberFormat="1" applyFont="1" applyFill="1" applyBorder="1"/>
    <xf numFmtId="164" fontId="0" fillId="0" borderId="67" xfId="0" applyNumberFormat="1" applyBorder="1"/>
    <xf numFmtId="0" fontId="3" fillId="0" borderId="0" xfId="0" applyFont="1" applyAlignment="1">
      <alignment horizontal="left" vertical="center"/>
    </xf>
    <xf numFmtId="0" fontId="7" fillId="0" borderId="3" xfId="0" applyFont="1" applyBorder="1" applyAlignment="1">
      <alignment horizontal="left" vertical="center"/>
    </xf>
    <xf numFmtId="0" fontId="22" fillId="0" borderId="1"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vertical="center"/>
    </xf>
    <xf numFmtId="164" fontId="23" fillId="0" borderId="4" xfId="0" applyNumberFormat="1" applyFont="1" applyBorder="1" applyAlignment="1">
      <alignment horizontal="right" wrapText="1"/>
    </xf>
    <xf numFmtId="0" fontId="2" fillId="5" borderId="4" xfId="0" applyFont="1" applyFill="1" applyBorder="1" applyAlignment="1">
      <alignment horizontal="center" vertical="center" wrapText="1"/>
    </xf>
    <xf numFmtId="169" fontId="7" fillId="0" borderId="7" xfId="4" applyNumberFormat="1" applyFont="1" applyBorder="1" applyAlignment="1">
      <alignment horizontal="center"/>
    </xf>
    <xf numFmtId="179" fontId="7" fillId="0" borderId="7" xfId="0" applyNumberFormat="1" applyFont="1" applyBorder="1"/>
    <xf numFmtId="169" fontId="7" fillId="0" borderId="9" xfId="4" applyNumberFormat="1" applyFont="1" applyBorder="1" applyAlignment="1">
      <alignment horizontal="center"/>
    </xf>
    <xf numFmtId="179" fontId="7" fillId="0" borderId="9" xfId="0" applyNumberFormat="1" applyFont="1" applyBorder="1"/>
    <xf numFmtId="169" fontId="9" fillId="0" borderId="4" xfId="4" applyNumberFormat="1" applyFont="1" applyBorder="1" applyAlignment="1">
      <alignment horizontal="center"/>
    </xf>
    <xf numFmtId="179" fontId="9" fillId="0" borderId="4" xfId="0" applyNumberFormat="1" applyFont="1" applyBorder="1"/>
    <xf numFmtId="179" fontId="18" fillId="0" borderId="4" xfId="0" applyNumberFormat="1" applyFont="1" applyBorder="1"/>
    <xf numFmtId="164" fontId="19" fillId="0" borderId="0" xfId="0" applyNumberFormat="1" applyFont="1" applyAlignment="1">
      <alignment horizontal="center"/>
    </xf>
    <xf numFmtId="164" fontId="36" fillId="0" borderId="0" xfId="0" applyNumberFormat="1" applyFont="1" applyAlignment="1">
      <alignment horizontal="center"/>
    </xf>
    <xf numFmtId="164" fontId="37" fillId="0" borderId="0" xfId="0" applyNumberFormat="1" applyFont="1"/>
    <xf numFmtId="164" fontId="34" fillId="0" borderId="0" xfId="0" applyNumberFormat="1" applyFont="1"/>
    <xf numFmtId="49" fontId="4" fillId="0" borderId="16" xfId="7" applyNumberFormat="1" applyFont="1" applyFill="1" applyBorder="1" applyAlignment="1">
      <alignment horizontal="center" vertical="center" wrapText="1"/>
    </xf>
    <xf numFmtId="0" fontId="30" fillId="0" borderId="35" xfId="0" quotePrefix="1" applyFont="1" applyBorder="1" applyAlignment="1">
      <alignment horizontal="center" vertical="center"/>
    </xf>
    <xf numFmtId="0" fontId="4" fillId="0" borderId="14" xfId="8" applyFont="1" applyBorder="1" applyAlignment="1">
      <alignment horizontal="center" vertical="center" wrapText="1"/>
    </xf>
    <xf numFmtId="0" fontId="32" fillId="0" borderId="0" xfId="1" applyFont="1"/>
    <xf numFmtId="0" fontId="1" fillId="0" borderId="0" xfId="1"/>
    <xf numFmtId="0" fontId="32" fillId="0" borderId="0" xfId="1" applyFont="1" applyAlignment="1">
      <alignment horizontal="center" vertical="center"/>
    </xf>
    <xf numFmtId="0" fontId="35" fillId="0" borderId="0" xfId="1" applyFont="1" applyAlignment="1">
      <alignment horizontal="center" vertical="center"/>
    </xf>
    <xf numFmtId="0" fontId="26" fillId="0" borderId="0" xfId="9" applyFont="1" applyAlignment="1">
      <alignment horizontal="center" wrapText="1"/>
    </xf>
    <xf numFmtId="0" fontId="26" fillId="0" borderId="0" xfId="9" applyFont="1" applyAlignment="1">
      <alignment horizontal="right" wrapText="1"/>
    </xf>
    <xf numFmtId="0" fontId="32" fillId="0" borderId="0" xfId="1" applyFont="1" applyAlignment="1">
      <alignment vertical="top" wrapText="1"/>
    </xf>
    <xf numFmtId="0" fontId="26" fillId="0" borderId="4" xfId="9" applyFont="1" applyBorder="1" applyAlignment="1">
      <alignment horizontal="center" wrapText="1"/>
    </xf>
    <xf numFmtId="0" fontId="1" fillId="0" borderId="0" xfId="1" applyAlignment="1">
      <alignment wrapText="1"/>
    </xf>
    <xf numFmtId="0" fontId="32" fillId="0" borderId="0" xfId="1" applyFont="1" applyAlignment="1">
      <alignment horizontal="left" vertical="center" indent="10"/>
    </xf>
    <xf numFmtId="0" fontId="35" fillId="0" borderId="0" xfId="1" applyFont="1"/>
    <xf numFmtId="0" fontId="1" fillId="0" borderId="0" xfId="1"/>
    <xf numFmtId="0" fontId="35" fillId="0" borderId="0" xfId="1" applyFont="1" applyAlignment="1">
      <alignment vertical="center"/>
    </xf>
    <xf numFmtId="0" fontId="32" fillId="0" borderId="0" xfId="1" applyFont="1" applyAlignment="1">
      <alignment vertical="center"/>
    </xf>
    <xf numFmtId="0" fontId="32" fillId="5" borderId="4" xfId="1" applyFont="1" applyFill="1" applyBorder="1" applyAlignment="1">
      <alignment horizontal="center" vertical="center" wrapText="1"/>
    </xf>
    <xf numFmtId="0" fontId="32" fillId="0" borderId="4" xfId="1" applyFont="1" applyBorder="1" applyAlignment="1">
      <alignment horizontal="center" vertical="center" wrapText="1"/>
    </xf>
    <xf numFmtId="0" fontId="32" fillId="5" borderId="0" xfId="1" applyFont="1" applyFill="1" applyAlignment="1">
      <alignment horizontal="center" vertical="center" wrapText="1"/>
    </xf>
    <xf numFmtId="0" fontId="32" fillId="0" borderId="0" xfId="1" applyFont="1" applyAlignment="1">
      <alignment horizontal="center" vertical="center" wrapText="1"/>
    </xf>
    <xf numFmtId="0" fontId="32" fillId="5" borderId="0" xfId="1" applyFont="1" applyFill="1" applyAlignment="1">
      <alignment horizontal="center" vertical="center"/>
    </xf>
    <xf numFmtId="0" fontId="1" fillId="5" borderId="0" xfId="1" applyFill="1"/>
    <xf numFmtId="0" fontId="32" fillId="0" borderId="4" xfId="1" applyFont="1" applyBorder="1" applyAlignment="1">
      <alignment horizontal="center" vertical="center"/>
    </xf>
    <xf numFmtId="3" fontId="32" fillId="0" borderId="0" xfId="1" applyNumberFormat="1" applyFont="1"/>
    <xf numFmtId="3" fontId="32" fillId="5" borderId="82" xfId="1" applyNumberFormat="1" applyFont="1" applyFill="1" applyBorder="1" applyAlignment="1">
      <alignment horizontal="center" vertical="center" wrapText="1"/>
    </xf>
    <xf numFmtId="3" fontId="32" fillId="0" borderId="82" xfId="1" applyNumberFormat="1" applyFont="1" applyBorder="1" applyAlignment="1">
      <alignment horizontal="center" vertical="center" wrapText="1"/>
    </xf>
    <xf numFmtId="3" fontId="1" fillId="0" borderId="0" xfId="1" applyNumberFormat="1"/>
    <xf numFmtId="3" fontId="32" fillId="5" borderId="47" xfId="1" applyNumberFormat="1" applyFont="1" applyFill="1" applyBorder="1" applyAlignment="1">
      <alignment horizontal="center" vertical="center" wrapText="1"/>
    </xf>
    <xf numFmtId="3" fontId="32" fillId="0" borderId="47" xfId="1" applyNumberFormat="1" applyFont="1" applyBorder="1" applyAlignment="1">
      <alignment horizontal="center" vertical="center" wrapText="1"/>
    </xf>
    <xf numFmtId="3" fontId="32" fillId="5" borderId="7" xfId="1" applyNumberFormat="1" applyFont="1" applyFill="1" applyBorder="1" applyAlignment="1">
      <alignment horizontal="center" vertical="center" wrapText="1"/>
    </xf>
    <xf numFmtId="3" fontId="32" fillId="0" borderId="4" xfId="1" applyNumberFormat="1" applyFont="1" applyBorder="1" applyAlignment="1">
      <alignment horizontal="center" vertical="center" wrapText="1"/>
    </xf>
    <xf numFmtId="3" fontId="43" fillId="5" borderId="82" xfId="1" applyNumberFormat="1" applyFont="1" applyFill="1" applyBorder="1" applyAlignment="1">
      <alignment horizontal="center" vertical="center" wrapText="1"/>
    </xf>
    <xf numFmtId="3" fontId="43" fillId="5" borderId="47" xfId="1" applyNumberFormat="1" applyFont="1" applyFill="1" applyBorder="1" applyAlignment="1">
      <alignment horizontal="center" vertical="center" wrapText="1"/>
    </xf>
    <xf numFmtId="3" fontId="43" fillId="0" borderId="4" xfId="1" applyNumberFormat="1" applyFont="1" applyBorder="1" applyAlignment="1">
      <alignment horizontal="center" vertical="center" wrapText="1"/>
    </xf>
    <xf numFmtId="3" fontId="43" fillId="0" borderId="4" xfId="1" applyNumberFormat="1" applyFont="1" applyBorder="1" applyAlignment="1">
      <alignment horizontal="center" vertical="center"/>
    </xf>
    <xf numFmtId="0" fontId="0" fillId="4" borderId="0" xfId="0" applyFill="1"/>
    <xf numFmtId="0" fontId="44" fillId="4" borderId="0" xfId="6" applyFont="1" applyFill="1"/>
    <xf numFmtId="0" fontId="47" fillId="4" borderId="0" xfId="0" applyFont="1" applyFill="1"/>
    <xf numFmtId="0" fontId="48" fillId="4" borderId="0" xfId="0" applyFont="1" applyFill="1"/>
    <xf numFmtId="0" fontId="40" fillId="0" borderId="65" xfId="6" applyFont="1" applyBorder="1" applyAlignment="1">
      <alignment horizontal="center" vertical="center"/>
    </xf>
    <xf numFmtId="0" fontId="44" fillId="0" borderId="81" xfId="6" applyFont="1" applyBorder="1" applyAlignment="1">
      <alignment horizontal="center" vertical="center"/>
    </xf>
    <xf numFmtId="0" fontId="44" fillId="0" borderId="65" xfId="6" applyFont="1" applyBorder="1" applyAlignment="1">
      <alignment horizontal="center" vertical="center"/>
    </xf>
    <xf numFmtId="0" fontId="42" fillId="0" borderId="66" xfId="6" quotePrefix="1" applyFont="1" applyBorder="1" applyAlignment="1">
      <alignment horizontal="center" vertical="center"/>
    </xf>
    <xf numFmtId="0" fontId="40" fillId="0" borderId="4" xfId="6" applyFont="1" applyBorder="1" applyAlignment="1">
      <alignment horizontal="center" vertical="center"/>
    </xf>
    <xf numFmtId="0" fontId="44" fillId="0" borderId="17" xfId="6" applyFont="1" applyBorder="1" applyAlignment="1">
      <alignment horizontal="center" vertical="center"/>
    </xf>
    <xf numFmtId="0" fontId="44" fillId="0" borderId="4" xfId="6" applyFont="1" applyBorder="1" applyAlignment="1">
      <alignment horizontal="center" vertical="center"/>
    </xf>
    <xf numFmtId="0" fontId="42" fillId="0" borderId="35" xfId="6" quotePrefix="1" applyFont="1" applyBorder="1" applyAlignment="1">
      <alignment horizontal="center" vertical="center"/>
    </xf>
    <xf numFmtId="0" fontId="44" fillId="0" borderId="6" xfId="6" applyFont="1" applyBorder="1" applyAlignment="1">
      <alignment horizontal="center" vertical="center"/>
    </xf>
    <xf numFmtId="0" fontId="42" fillId="0" borderId="35" xfId="6" applyFont="1" applyBorder="1" applyAlignment="1">
      <alignment horizontal="center" vertical="center"/>
    </xf>
    <xf numFmtId="0" fontId="51" fillId="0" borderId="4" xfId="6" applyFont="1" applyBorder="1" applyAlignment="1">
      <alignment horizontal="center" vertical="center"/>
    </xf>
    <xf numFmtId="0" fontId="44" fillId="0" borderId="7" xfId="6" applyFont="1" applyBorder="1" applyAlignment="1">
      <alignment horizontal="center" vertical="center"/>
    </xf>
    <xf numFmtId="0" fontId="40" fillId="0" borderId="12" xfId="6" applyFont="1" applyBorder="1" applyAlignment="1">
      <alignment vertical="center"/>
    </xf>
    <xf numFmtId="0" fontId="40" fillId="0" borderId="13" xfId="6" applyFont="1" applyBorder="1" applyAlignment="1">
      <alignment vertical="center"/>
    </xf>
    <xf numFmtId="0" fontId="44" fillId="0" borderId="1" xfId="6" applyFont="1" applyBorder="1" applyAlignment="1">
      <alignment horizontal="center" vertical="center"/>
    </xf>
    <xf numFmtId="0" fontId="44" fillId="0" borderId="9" xfId="6" applyFont="1" applyBorder="1" applyAlignment="1">
      <alignment horizontal="center" vertical="center"/>
    </xf>
    <xf numFmtId="0" fontId="51" fillId="0" borderId="7" xfId="6" applyFont="1" applyBorder="1" applyAlignment="1">
      <alignment horizontal="center" vertical="center"/>
    </xf>
    <xf numFmtId="0" fontId="44" fillId="0" borderId="10" xfId="6" applyFont="1" applyBorder="1" applyAlignment="1">
      <alignment horizontal="center" vertical="center"/>
    </xf>
    <xf numFmtId="0" fontId="42" fillId="0" borderId="41" xfId="6" quotePrefix="1" applyFont="1" applyBorder="1" applyAlignment="1">
      <alignment horizontal="center" vertical="center"/>
    </xf>
    <xf numFmtId="0" fontId="51" fillId="0" borderId="65" xfId="6" applyFont="1" applyBorder="1" applyAlignment="1">
      <alignment horizontal="center" vertical="center"/>
    </xf>
    <xf numFmtId="0" fontId="44" fillId="0" borderId="68" xfId="6" applyFont="1" applyBorder="1" applyAlignment="1">
      <alignment horizontal="center" vertical="center"/>
    </xf>
    <xf numFmtId="0" fontId="51" fillId="0" borderId="90" xfId="6" applyFont="1" applyBorder="1" applyAlignment="1">
      <alignment horizontal="center" vertical="center"/>
    </xf>
    <xf numFmtId="0" fontId="44" fillId="0" borderId="90" xfId="6" applyFont="1" applyBorder="1" applyAlignment="1">
      <alignment horizontal="center" vertical="center"/>
    </xf>
    <xf numFmtId="0" fontId="42" fillId="0" borderId="44" xfId="6" quotePrefix="1" applyFont="1" applyBorder="1" applyAlignment="1">
      <alignment horizontal="center" vertical="center"/>
    </xf>
    <xf numFmtId="0" fontId="44" fillId="10" borderId="96" xfId="6" applyFont="1" applyFill="1" applyBorder="1" applyAlignment="1">
      <alignment horizontal="center" vertical="center"/>
    </xf>
    <xf numFmtId="0" fontId="51" fillId="0" borderId="75" xfId="6" applyFont="1" applyBorder="1" applyAlignment="1">
      <alignment horizontal="center" vertical="center"/>
    </xf>
    <xf numFmtId="0" fontId="44" fillId="0" borderId="75" xfId="6" applyFont="1" applyBorder="1" applyAlignment="1">
      <alignment horizontal="center" vertical="center"/>
    </xf>
    <xf numFmtId="0" fontId="42" fillId="0" borderId="76" xfId="6" quotePrefix="1" applyFont="1" applyBorder="1" applyAlignment="1">
      <alignment horizontal="center" vertical="center"/>
    </xf>
    <xf numFmtId="0" fontId="44" fillId="10" borderId="99" xfId="6" applyFont="1" applyFill="1" applyBorder="1" applyAlignment="1">
      <alignment horizontal="center" vertical="center"/>
    </xf>
    <xf numFmtId="0" fontId="51" fillId="0" borderId="68" xfId="6" applyFont="1" applyBorder="1" applyAlignment="1">
      <alignment horizontal="center" vertical="center"/>
    </xf>
    <xf numFmtId="0" fontId="51" fillId="4" borderId="0" xfId="6" applyFont="1" applyFill="1" applyAlignment="1">
      <alignment horizontal="left" vertical="center"/>
    </xf>
    <xf numFmtId="0" fontId="44" fillId="10" borderId="7" xfId="6" applyFont="1" applyFill="1" applyBorder="1" applyAlignment="1">
      <alignment horizontal="center" vertical="center"/>
    </xf>
    <xf numFmtId="0" fontId="51" fillId="0" borderId="10" xfId="6" applyFont="1" applyBorder="1" applyAlignment="1">
      <alignment horizontal="center" vertical="center"/>
    </xf>
    <xf numFmtId="0" fontId="42" fillId="0" borderId="70" xfId="6" quotePrefix="1" applyFont="1" applyBorder="1" applyAlignment="1">
      <alignment horizontal="center" vertical="center"/>
    </xf>
    <xf numFmtId="0" fontId="44" fillId="4" borderId="0" xfId="6" quotePrefix="1" applyFont="1" applyFill="1" applyAlignment="1">
      <alignment horizontal="center" vertical="center"/>
    </xf>
    <xf numFmtId="0" fontId="50" fillId="4" borderId="0" xfId="6" quotePrefix="1" applyFont="1" applyFill="1" applyAlignment="1">
      <alignment horizontal="center" vertical="center"/>
    </xf>
    <xf numFmtId="0" fontId="49" fillId="4" borderId="0" xfId="6" quotePrefix="1" applyFont="1" applyFill="1" applyAlignment="1">
      <alignment horizontal="left" vertical="center"/>
    </xf>
    <xf numFmtId="0" fontId="44" fillId="10" borderId="90" xfId="6" applyFont="1" applyFill="1" applyBorder="1" applyAlignment="1">
      <alignment horizontal="center" vertical="center"/>
    </xf>
    <xf numFmtId="0" fontId="42" fillId="0" borderId="44" xfId="6" quotePrefix="1" applyFont="1" applyBorder="1" applyAlignment="1">
      <alignment horizontal="center" vertical="center" wrapText="1"/>
    </xf>
    <xf numFmtId="0" fontId="0" fillId="4" borderId="32" xfId="0" applyFill="1" applyBorder="1"/>
    <xf numFmtId="0" fontId="44" fillId="4" borderId="32" xfId="6" quotePrefix="1" applyFont="1" applyFill="1" applyBorder="1" applyAlignment="1">
      <alignment horizontal="center" vertical="center" wrapText="1"/>
    </xf>
    <xf numFmtId="0" fontId="44" fillId="4" borderId="32" xfId="6" applyFont="1" applyFill="1" applyBorder="1" applyAlignment="1">
      <alignment vertical="center"/>
    </xf>
    <xf numFmtId="0" fontId="51" fillId="4" borderId="0" xfId="6" applyFont="1" applyFill="1"/>
    <xf numFmtId="0" fontId="0" fillId="0" borderId="99" xfId="0" applyBorder="1"/>
    <xf numFmtId="0" fontId="51" fillId="0" borderId="99" xfId="6" applyFont="1" applyBorder="1" applyAlignment="1">
      <alignment horizontal="center" vertical="center"/>
    </xf>
    <xf numFmtId="0" fontId="44" fillId="11" borderId="99" xfId="6" applyFont="1" applyFill="1" applyBorder="1" applyAlignment="1">
      <alignment horizontal="center" vertical="center"/>
    </xf>
    <xf numFmtId="0" fontId="44" fillId="0" borderId="99" xfId="6" applyFont="1" applyBorder="1" applyAlignment="1">
      <alignment horizontal="center" vertical="center" wrapText="1"/>
    </xf>
    <xf numFmtId="0" fontId="42" fillId="0" borderId="69" xfId="6" quotePrefix="1" applyFont="1" applyBorder="1" applyAlignment="1">
      <alignment horizontal="center" vertical="center"/>
    </xf>
    <xf numFmtId="0" fontId="44" fillId="0" borderId="4" xfId="6" applyFont="1" applyBorder="1" applyAlignment="1">
      <alignment horizontal="center" vertical="center" wrapText="1"/>
    </xf>
    <xf numFmtId="0" fontId="38" fillId="4" borderId="0" xfId="0" applyFont="1" applyFill="1"/>
    <xf numFmtId="0" fontId="38" fillId="0" borderId="0" xfId="0" applyFont="1"/>
    <xf numFmtId="0" fontId="51" fillId="11" borderId="4" xfId="6" applyFont="1" applyFill="1" applyBorder="1" applyAlignment="1">
      <alignment vertical="center" wrapText="1"/>
    </xf>
    <xf numFmtId="0" fontId="40" fillId="0" borderId="1" xfId="6" applyFont="1" applyBorder="1" applyAlignment="1">
      <alignment horizontal="left" vertical="center"/>
    </xf>
    <xf numFmtId="0" fontId="40" fillId="0" borderId="2" xfId="6" applyFont="1" applyBorder="1" applyAlignment="1">
      <alignment horizontal="left" vertical="center"/>
    </xf>
    <xf numFmtId="3" fontId="44" fillId="0" borderId="4" xfId="6" applyNumberFormat="1" applyFont="1" applyBorder="1" applyAlignment="1">
      <alignment horizontal="center" vertical="center"/>
    </xf>
    <xf numFmtId="0" fontId="55" fillId="0" borderId="35" xfId="6" quotePrefix="1" applyFont="1" applyBorder="1" applyAlignment="1">
      <alignment horizontal="center" vertical="center"/>
    </xf>
    <xf numFmtId="0" fontId="40" fillId="0" borderId="2" xfId="6" applyFont="1" applyBorder="1" applyAlignment="1">
      <alignment vertical="center" wrapText="1"/>
    </xf>
    <xf numFmtId="0" fontId="40" fillId="0" borderId="17" xfId="6" applyFont="1" applyBorder="1" applyAlignment="1">
      <alignment vertical="center" wrapText="1"/>
    </xf>
    <xf numFmtId="0" fontId="0" fillId="4" borderId="0" xfId="0" applyFill="1" applyAlignment="1">
      <alignment vertical="center"/>
    </xf>
    <xf numFmtId="0" fontId="0" fillId="0" borderId="0" xfId="0" applyAlignment="1">
      <alignment vertical="center"/>
    </xf>
    <xf numFmtId="0" fontId="51" fillId="11" borderId="90" xfId="6" applyFont="1" applyFill="1" applyBorder="1" applyAlignment="1">
      <alignment vertical="center" wrapText="1"/>
    </xf>
    <xf numFmtId="0" fontId="0" fillId="4" borderId="27" xfId="0" applyFill="1" applyBorder="1"/>
    <xf numFmtId="0" fontId="44" fillId="0" borderId="101" xfId="6" quotePrefix="1" applyFont="1" applyBorder="1" applyAlignment="1">
      <alignment horizontal="center" vertical="center"/>
    </xf>
    <xf numFmtId="0" fontId="51" fillId="0" borderId="90" xfId="6" applyFont="1" applyBorder="1"/>
    <xf numFmtId="0" fontId="51" fillId="0" borderId="44" xfId="6" applyFont="1" applyBorder="1"/>
    <xf numFmtId="0" fontId="44" fillId="0" borderId="94" xfId="6" quotePrefix="1" applyFont="1" applyBorder="1" applyAlignment="1">
      <alignment horizontal="center" vertical="center"/>
    </xf>
    <xf numFmtId="0" fontId="44" fillId="0" borderId="80" xfId="6" quotePrefix="1" applyFont="1" applyBorder="1" applyAlignment="1">
      <alignment horizontal="center" vertical="center"/>
    </xf>
    <xf numFmtId="0" fontId="0" fillId="0" borderId="7" xfId="0" applyBorder="1"/>
    <xf numFmtId="0" fontId="59" fillId="4" borderId="0" xfId="0" applyFont="1" applyFill="1"/>
    <xf numFmtId="0" fontId="0" fillId="5" borderId="0" xfId="14" applyFont="1" applyFill="1"/>
    <xf numFmtId="0" fontId="8" fillId="5" borderId="0" xfId="14" applyFill="1"/>
    <xf numFmtId="3" fontId="8" fillId="5" borderId="0" xfId="14" applyNumberFormat="1" applyFill="1"/>
    <xf numFmtId="0" fontId="9" fillId="5" borderId="105" xfId="14" applyFont="1" applyFill="1" applyBorder="1" applyAlignment="1">
      <alignment horizontal="center" wrapText="1"/>
    </xf>
    <xf numFmtId="0" fontId="9" fillId="5" borderId="105" xfId="14" applyFont="1" applyFill="1" applyBorder="1" applyAlignment="1">
      <alignment horizontal="center"/>
    </xf>
    <xf numFmtId="1" fontId="8" fillId="5" borderId="23" xfId="14" applyNumberFormat="1" applyFill="1" applyBorder="1"/>
    <xf numFmtId="4" fontId="8" fillId="5" borderId="23" xfId="14" applyNumberFormat="1" applyFill="1" applyBorder="1"/>
    <xf numFmtId="169" fontId="0" fillId="5" borderId="23" xfId="15" applyNumberFormat="1" applyFont="1" applyFill="1" applyBorder="1"/>
    <xf numFmtId="1" fontId="9" fillId="5" borderId="106" xfId="14" applyNumberFormat="1" applyFont="1" applyFill="1" applyBorder="1"/>
    <xf numFmtId="169" fontId="0" fillId="5" borderId="106" xfId="15" applyNumberFormat="1" applyFont="1" applyFill="1" applyBorder="1"/>
    <xf numFmtId="1" fontId="8" fillId="5" borderId="106" xfId="14" applyNumberFormat="1" applyFill="1" applyBorder="1"/>
    <xf numFmtId="0" fontId="62" fillId="0" borderId="4" xfId="6" applyFont="1" applyBorder="1" applyAlignment="1">
      <alignment horizontal="center" vertical="center"/>
    </xf>
    <xf numFmtId="164" fontId="65" fillId="0" borderId="0" xfId="0" applyNumberFormat="1" applyFont="1"/>
    <xf numFmtId="164" fontId="66" fillId="0" borderId="0" xfId="0" applyNumberFormat="1" applyFont="1"/>
    <xf numFmtId="169" fontId="66" fillId="0" borderId="0" xfId="4" applyNumberFormat="1" applyFont="1"/>
    <xf numFmtId="164" fontId="67" fillId="0" borderId="0" xfId="0" applyNumberFormat="1" applyFont="1" applyAlignment="1">
      <alignment horizontal="left"/>
    </xf>
    <xf numFmtId="176" fontId="66" fillId="0" borderId="0" xfId="0" applyNumberFormat="1" applyFont="1"/>
    <xf numFmtId="42" fontId="2" fillId="0" borderId="7" xfId="0" applyNumberFormat="1" applyFont="1" applyBorder="1" applyAlignment="1">
      <alignment horizontal="center" vertical="center" wrapText="1"/>
    </xf>
    <xf numFmtId="174" fontId="3" fillId="0" borderId="79" xfId="2" applyNumberFormat="1" applyFont="1" applyFill="1" applyBorder="1" applyAlignment="1"/>
    <xf numFmtId="174" fontId="3" fillId="0" borderId="107" xfId="2" applyNumberFormat="1" applyFont="1" applyFill="1" applyBorder="1" applyAlignment="1"/>
    <xf numFmtId="174" fontId="3" fillId="0" borderId="78" xfId="2" applyNumberFormat="1" applyFont="1" applyFill="1" applyBorder="1" applyAlignment="1"/>
    <xf numFmtId="174" fontId="3" fillId="0" borderId="11" xfId="0" applyNumberFormat="1" applyFont="1" applyBorder="1" applyAlignment="1"/>
    <xf numFmtId="169" fontId="68" fillId="0" borderId="0" xfId="4" applyNumberFormat="1" applyFont="1"/>
    <xf numFmtId="0" fontId="68" fillId="0" borderId="3" xfId="0" applyFont="1" applyBorder="1" applyAlignment="1"/>
    <xf numFmtId="164" fontId="38" fillId="0" borderId="0" xfId="0" applyNumberFormat="1" applyFont="1"/>
    <xf numFmtId="164" fontId="38" fillId="0" borderId="67" xfId="0" applyNumberFormat="1" applyFont="1" applyBorder="1"/>
    <xf numFmtId="0" fontId="68" fillId="0" borderId="0" xfId="0" applyFont="1" applyAlignment="1">
      <alignment horizontal="left" vertical="center"/>
    </xf>
    <xf numFmtId="3" fontId="68" fillId="0" borderId="0" xfId="0" applyNumberFormat="1" applyFont="1"/>
    <xf numFmtId="3" fontId="64" fillId="0" borderId="8" xfId="0" applyNumberFormat="1" applyFont="1" applyBorder="1" applyAlignment="1">
      <alignment horizontal="center"/>
    </xf>
    <xf numFmtId="0" fontId="68" fillId="5" borderId="0" xfId="0" applyFont="1" applyFill="1"/>
    <xf numFmtId="165" fontId="68" fillId="5" borderId="0" xfId="2" applyNumberFormat="1" applyFont="1" applyFill="1" applyBorder="1" applyAlignment="1">
      <alignment horizontal="right"/>
    </xf>
    <xf numFmtId="165" fontId="68" fillId="5" borderId="0" xfId="2" applyNumberFormat="1" applyFont="1" applyFill="1" applyBorder="1"/>
    <xf numFmtId="174" fontId="64" fillId="0" borderId="78" xfId="2" applyNumberFormat="1" applyFont="1" applyFill="1" applyBorder="1" applyAlignment="1"/>
    <xf numFmtId="164" fontId="64" fillId="0" borderId="79" xfId="0" applyNumberFormat="1" applyFont="1" applyBorder="1" applyAlignment="1">
      <alignment horizontal="right" wrapText="1"/>
    </xf>
    <xf numFmtId="164" fontId="0" fillId="5" borderId="0" xfId="0" applyNumberFormat="1" applyFill="1"/>
    <xf numFmtId="164" fontId="6" fillId="5" borderId="0" xfId="0" applyNumberFormat="1" applyFont="1" applyFill="1" applyBorder="1" applyAlignment="1">
      <alignment horizontal="center" vertical="center" wrapText="1"/>
    </xf>
    <xf numFmtId="42" fontId="11" fillId="5" borderId="0" xfId="0" applyNumberFormat="1" applyFont="1" applyFill="1" applyBorder="1" applyAlignment="1">
      <alignment horizontal="center" vertical="center" wrapText="1"/>
    </xf>
    <xf numFmtId="164" fontId="7" fillId="5" borderId="0" xfId="0" applyNumberFormat="1" applyFont="1" applyFill="1" applyBorder="1" applyAlignment="1">
      <alignment horizontal="right" wrapText="1"/>
    </xf>
    <xf numFmtId="164" fontId="22" fillId="5" borderId="0" xfId="0" applyNumberFormat="1" applyFont="1" applyFill="1" applyBorder="1" applyAlignment="1">
      <alignment horizontal="right" wrapText="1"/>
    </xf>
    <xf numFmtId="42" fontId="15" fillId="5" borderId="0" xfId="0" applyNumberFormat="1" applyFont="1" applyFill="1" applyBorder="1" applyAlignment="1">
      <alignment horizontal="center" vertical="center" wrapText="1"/>
    </xf>
    <xf numFmtId="3" fontId="2" fillId="5" borderId="0" xfId="0" applyNumberFormat="1" applyFont="1" applyFill="1" applyBorder="1" applyAlignment="1">
      <alignment horizontal="center"/>
    </xf>
    <xf numFmtId="164" fontId="23" fillId="5" borderId="3" xfId="0" applyNumberFormat="1" applyFont="1" applyFill="1" applyBorder="1" applyAlignment="1">
      <alignment horizontal="right" wrapText="1"/>
    </xf>
    <xf numFmtId="164" fontId="61" fillId="5" borderId="0" xfId="0" applyNumberFormat="1" applyFont="1" applyFill="1" applyBorder="1" applyAlignment="1">
      <alignment horizontal="center" vertical="center" wrapText="1"/>
    </xf>
    <xf numFmtId="3" fontId="64" fillId="5" borderId="0" xfId="0" applyNumberFormat="1" applyFont="1" applyFill="1" applyBorder="1" applyAlignment="1">
      <alignment horizontal="center"/>
    </xf>
    <xf numFmtId="164" fontId="68" fillId="5" borderId="0" xfId="0" applyNumberFormat="1" applyFont="1" applyFill="1" applyBorder="1" applyAlignment="1">
      <alignment horizontal="right" wrapText="1"/>
    </xf>
    <xf numFmtId="164" fontId="69" fillId="5" borderId="0" xfId="0" applyNumberFormat="1" applyFont="1" applyFill="1" applyBorder="1" applyAlignment="1">
      <alignment horizontal="right" wrapText="1"/>
    </xf>
    <xf numFmtId="164" fontId="0" fillId="4" borderId="19" xfId="0" applyNumberFormat="1" applyFill="1" applyBorder="1"/>
    <xf numFmtId="164" fontId="0" fillId="4" borderId="20" xfId="0" applyNumberFormat="1" applyFill="1" applyBorder="1"/>
    <xf numFmtId="0" fontId="3" fillId="0" borderId="4" xfId="0" applyFont="1" applyBorder="1" applyAlignment="1">
      <alignment horizontal="center" vertical="center"/>
    </xf>
    <xf numFmtId="164" fontId="0" fillId="4" borderId="18" xfId="0" applyNumberFormat="1" applyFill="1" applyBorder="1"/>
    <xf numFmtId="0" fontId="22" fillId="0" borderId="18" xfId="0" applyFont="1" applyBorder="1"/>
    <xf numFmtId="164" fontId="0" fillId="0" borderId="19" xfId="0" applyNumberFormat="1" applyBorder="1"/>
    <xf numFmtId="164" fontId="0" fillId="0" borderId="20" xfId="0" applyNumberFormat="1" applyBorder="1"/>
    <xf numFmtId="0" fontId="3" fillId="0" borderId="21" xfId="0" applyFont="1" applyBorder="1" applyAlignment="1">
      <alignment horizontal="center" vertical="center"/>
    </xf>
    <xf numFmtId="42" fontId="15" fillId="0" borderId="9" xfId="0" applyNumberFormat="1" applyFont="1" applyBorder="1" applyAlignment="1">
      <alignment horizontal="center" vertical="center" wrapText="1"/>
    </xf>
    <xf numFmtId="164" fontId="22" fillId="7" borderId="108" xfId="0" applyNumberFormat="1" applyFont="1" applyFill="1" applyBorder="1" applyAlignment="1">
      <alignment horizontal="right" wrapText="1"/>
    </xf>
    <xf numFmtId="0" fontId="9" fillId="0" borderId="18" xfId="0" applyFont="1" applyBorder="1"/>
    <xf numFmtId="5" fontId="28" fillId="7" borderId="21" xfId="0" applyNumberFormat="1" applyFont="1" applyFill="1" applyBorder="1" applyAlignment="1">
      <alignment horizontal="right" wrapText="1"/>
    </xf>
    <xf numFmtId="175" fontId="28" fillId="7" borderId="21" xfId="0" applyNumberFormat="1" applyFont="1" applyFill="1" applyBorder="1" applyAlignment="1">
      <alignment horizontal="right" wrapText="1"/>
    </xf>
    <xf numFmtId="164" fontId="12" fillId="0" borderId="0" xfId="0" applyNumberFormat="1" applyFont="1" applyBorder="1"/>
    <xf numFmtId="165" fontId="7" fillId="0" borderId="6" xfId="2" applyNumberFormat="1" applyFont="1" applyFill="1" applyBorder="1"/>
    <xf numFmtId="165" fontId="7" fillId="0" borderId="5" xfId="2" applyNumberFormat="1" applyFont="1" applyFill="1" applyBorder="1"/>
    <xf numFmtId="0" fontId="15" fillId="4" borderId="1" xfId="0" applyFont="1" applyFill="1" applyBorder="1"/>
    <xf numFmtId="0" fontId="15" fillId="0" borderId="18" xfId="0" applyFont="1" applyBorder="1"/>
    <xf numFmtId="0" fontId="71" fillId="0" borderId="0" xfId="0" applyFont="1" applyAlignment="1"/>
    <xf numFmtId="174" fontId="2" fillId="12" borderId="78" xfId="2" applyNumberFormat="1" applyFont="1" applyFill="1" applyBorder="1" applyAlignment="1"/>
    <xf numFmtId="3" fontId="43" fillId="0" borderId="4" xfId="1" applyNumberFormat="1" applyFont="1" applyBorder="1" applyAlignment="1">
      <alignment horizontal="center" vertical="center" wrapText="1"/>
    </xf>
    <xf numFmtId="164" fontId="2" fillId="12" borderId="109" xfId="0" applyNumberFormat="1" applyFont="1" applyFill="1" applyBorder="1"/>
    <xf numFmtId="164" fontId="2" fillId="5" borderId="109" xfId="0" applyNumberFormat="1" applyFont="1" applyFill="1" applyBorder="1"/>
    <xf numFmtId="0" fontId="13" fillId="0" borderId="0" xfId="0" applyFont="1" applyBorder="1"/>
    <xf numFmtId="165" fontId="13" fillId="0" borderId="0" xfId="2" applyNumberFormat="1" applyFont="1" applyFill="1" applyBorder="1" applyAlignment="1">
      <alignment horizontal="right"/>
    </xf>
    <xf numFmtId="165" fontId="13" fillId="0" borderId="0" xfId="2" applyNumberFormat="1" applyFont="1" applyFill="1" applyBorder="1"/>
    <xf numFmtId="165" fontId="13" fillId="0" borderId="6" xfId="2" applyNumberFormat="1" applyFont="1" applyFill="1" applyBorder="1"/>
    <xf numFmtId="164" fontId="2" fillId="12" borderId="110" xfId="0" applyNumberFormat="1" applyFont="1" applyFill="1" applyBorder="1"/>
    <xf numFmtId="164" fontId="5" fillId="0" borderId="0" xfId="0" applyNumberFormat="1" applyFont="1" applyAlignment="1">
      <alignment vertical="center"/>
    </xf>
    <xf numFmtId="164" fontId="25" fillId="0" borderId="2" xfId="0" applyNumberFormat="1" applyFont="1" applyBorder="1"/>
    <xf numFmtId="164" fontId="25" fillId="0" borderId="17" xfId="0" applyNumberFormat="1" applyFont="1" applyBorder="1"/>
    <xf numFmtId="164" fontId="4" fillId="0" borderId="4" xfId="0" applyNumberFormat="1" applyFont="1" applyBorder="1" applyAlignment="1">
      <alignment horizontal="right" wrapText="1"/>
    </xf>
    <xf numFmtId="164" fontId="4" fillId="12" borderId="60" xfId="0" applyNumberFormat="1" applyFont="1" applyFill="1" applyBorder="1" applyAlignment="1">
      <alignment horizontal="center"/>
    </xf>
    <xf numFmtId="3" fontId="30" fillId="0" borderId="64" xfId="0" applyNumberFormat="1" applyFont="1" applyBorder="1" applyAlignment="1">
      <alignment horizontal="center"/>
    </xf>
    <xf numFmtId="3" fontId="30" fillId="0" borderId="2" xfId="0" applyNumberFormat="1" applyFont="1" applyBorder="1" applyAlignment="1">
      <alignment horizontal="center"/>
    </xf>
    <xf numFmtId="3" fontId="30" fillId="0" borderId="1" xfId="0" applyNumberFormat="1" applyFont="1" applyBorder="1" applyAlignment="1">
      <alignment horizontal="center"/>
    </xf>
    <xf numFmtId="3" fontId="5" fillId="0" borderId="74" xfId="0" applyNumberFormat="1" applyFont="1" applyBorder="1" applyAlignment="1">
      <alignment horizontal="center"/>
    </xf>
    <xf numFmtId="3" fontId="30" fillId="8" borderId="1" xfId="0" applyNumberFormat="1" applyFont="1" applyFill="1" applyBorder="1" applyAlignment="1">
      <alignment horizontal="center"/>
    </xf>
    <xf numFmtId="0" fontId="69" fillId="0" borderId="0" xfId="0" applyFont="1"/>
    <xf numFmtId="174" fontId="68" fillId="0" borderId="8" xfId="2" applyNumberFormat="1" applyFont="1" applyFill="1" applyBorder="1" applyAlignment="1"/>
    <xf numFmtId="179" fontId="3" fillId="0" borderId="7" xfId="0" applyNumberFormat="1" applyFont="1" applyBorder="1"/>
    <xf numFmtId="179" fontId="3" fillId="0" borderId="9" xfId="0" applyNumberFormat="1" applyFont="1" applyBorder="1"/>
    <xf numFmtId="7" fontId="3" fillId="0" borderId="0" xfId="4" applyNumberFormat="1" applyFont="1"/>
    <xf numFmtId="0" fontId="69" fillId="4" borderId="0" xfId="0" applyFont="1" applyFill="1"/>
    <xf numFmtId="42" fontId="8" fillId="5" borderId="0" xfId="16" applyFill="1"/>
    <xf numFmtId="166" fontId="68" fillId="0" borderId="0" xfId="2" applyNumberFormat="1" applyFont="1" applyFill="1" applyBorder="1"/>
    <xf numFmtId="49" fontId="4" fillId="0" borderId="105" xfId="7" applyNumberFormat="1" applyFont="1" applyFill="1" applyBorder="1" applyAlignment="1">
      <alignment horizontal="center" vertical="center" wrapText="1"/>
    </xf>
    <xf numFmtId="0" fontId="30" fillId="0" borderId="111" xfId="0" applyFont="1" applyFill="1" applyBorder="1" applyAlignment="1">
      <alignment vertical="center" wrapText="1"/>
    </xf>
    <xf numFmtId="0" fontId="30" fillId="0" borderId="100" xfId="0" applyFont="1" applyFill="1" applyBorder="1" applyAlignment="1">
      <alignment vertical="center" wrapText="1"/>
    </xf>
    <xf numFmtId="0" fontId="30" fillId="0" borderId="100" xfId="0" applyFont="1" applyFill="1" applyBorder="1" applyAlignment="1">
      <alignment vertical="top" wrapText="1"/>
    </xf>
    <xf numFmtId="0" fontId="4" fillId="0" borderId="100" xfId="0" applyFont="1" applyFill="1" applyBorder="1" applyAlignment="1">
      <alignment vertical="center" wrapText="1"/>
    </xf>
    <xf numFmtId="0" fontId="4" fillId="0" borderId="101" xfId="0" applyFont="1" applyFill="1" applyBorder="1" applyAlignment="1">
      <alignment vertical="center" wrapText="1"/>
    </xf>
    <xf numFmtId="0" fontId="30" fillId="0" borderId="112" xfId="0" applyFont="1" applyFill="1" applyBorder="1" applyAlignment="1">
      <alignment vertical="center" wrapText="1"/>
    </xf>
    <xf numFmtId="3" fontId="79" fillId="0" borderId="10" xfId="0" applyNumberFormat="1" applyFont="1" applyBorder="1" applyAlignment="1">
      <alignment horizontal="center"/>
    </xf>
    <xf numFmtId="3" fontId="30" fillId="0" borderId="12" xfId="0" applyNumberFormat="1" applyFont="1" applyBorder="1" applyAlignment="1">
      <alignment horizontal="center"/>
    </xf>
    <xf numFmtId="0" fontId="4" fillId="0" borderId="96" xfId="0" applyFont="1" applyFill="1" applyBorder="1" applyAlignment="1">
      <alignment vertical="center" wrapText="1"/>
    </xf>
    <xf numFmtId="3" fontId="30" fillId="0" borderId="10" xfId="0" applyNumberFormat="1" applyFont="1" applyBorder="1" applyAlignment="1">
      <alignment horizontal="center"/>
    </xf>
    <xf numFmtId="0" fontId="4" fillId="0" borderId="94" xfId="0" applyFont="1" applyFill="1" applyBorder="1" applyAlignment="1">
      <alignment vertical="center" wrapText="1"/>
    </xf>
    <xf numFmtId="0" fontId="4" fillId="0" borderId="80" xfId="0" applyFont="1" applyBorder="1" applyAlignment="1">
      <alignment horizontal="center" vertical="center"/>
    </xf>
    <xf numFmtId="3" fontId="5" fillId="0" borderId="102" xfId="0" applyNumberFormat="1" applyFont="1" applyBorder="1" applyAlignment="1">
      <alignment horizontal="center"/>
    </xf>
    <xf numFmtId="0" fontId="4" fillId="0" borderId="113" xfId="0" applyFont="1" applyBorder="1" applyAlignment="1">
      <alignment horizontal="center" vertical="center"/>
    </xf>
    <xf numFmtId="0" fontId="4" fillId="0" borderId="97" xfId="0" applyFont="1" applyBorder="1" applyAlignment="1">
      <alignment horizontal="center" vertical="center"/>
    </xf>
    <xf numFmtId="3" fontId="30" fillId="0" borderId="54" xfId="0" applyNumberFormat="1"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174" fontId="3" fillId="0" borderId="10" xfId="2" applyNumberFormat="1" applyFont="1" applyFill="1" applyBorder="1" applyAlignment="1">
      <alignment horizontal="center"/>
    </xf>
    <xf numFmtId="174" fontId="3" fillId="0" borderId="11" xfId="2" applyNumberFormat="1" applyFont="1" applyFill="1" applyBorder="1" applyAlignment="1">
      <alignment horizontal="center"/>
    </xf>
    <xf numFmtId="174" fontId="3" fillId="0" borderId="3" xfId="2" applyNumberFormat="1" applyFont="1" applyFill="1" applyBorder="1" applyAlignment="1">
      <alignment horizontal="center"/>
    </xf>
    <xf numFmtId="174" fontId="3" fillId="0" borderId="0" xfId="2" applyNumberFormat="1" applyFont="1" applyFill="1" applyBorder="1" applyAlignment="1">
      <alignment horizontal="center"/>
    </xf>
    <xf numFmtId="174" fontId="2" fillId="0" borderId="18" xfId="0" applyNumberFormat="1" applyFont="1" applyBorder="1" applyAlignment="1">
      <alignment horizontal="center" wrapText="1"/>
    </xf>
    <xf numFmtId="174" fontId="2" fillId="0" borderId="20" xfId="0" applyNumberFormat="1" applyFont="1" applyBorder="1" applyAlignment="1">
      <alignment horizontal="center" wrapText="1"/>
    </xf>
    <xf numFmtId="0" fontId="76" fillId="2" borderId="1" xfId="0" applyFont="1" applyFill="1" applyBorder="1" applyAlignment="1">
      <alignment horizontal="center"/>
    </xf>
    <xf numFmtId="0" fontId="76" fillId="2" borderId="2" xfId="0" applyFont="1" applyFill="1" applyBorder="1" applyAlignment="1">
      <alignment horizontal="center"/>
    </xf>
    <xf numFmtId="0" fontId="76" fillId="2" borderId="17" xfId="0" applyFont="1" applyFill="1" applyBorder="1" applyAlignment="1">
      <alignment horizontal="center"/>
    </xf>
    <xf numFmtId="3" fontId="3" fillId="0" borderId="0" xfId="0" applyNumberFormat="1" applyFont="1" applyAlignment="1">
      <alignment horizontal="left" vertical="center" wrapText="1"/>
    </xf>
    <xf numFmtId="164" fontId="2" fillId="0" borderId="0" xfId="0" applyNumberFormat="1" applyFont="1" applyAlignment="1">
      <alignment horizontal="left" vertical="center" wrapText="1"/>
    </xf>
    <xf numFmtId="3" fontId="2" fillId="0" borderId="0" xfId="0" applyNumberFormat="1" applyFont="1" applyAlignment="1">
      <alignment horizontal="left" vertical="top" wrapText="1"/>
    </xf>
    <xf numFmtId="165" fontId="3" fillId="0" borderId="2" xfId="2" applyNumberFormat="1" applyFont="1" applyFill="1" applyBorder="1" applyAlignment="1">
      <alignment horizontal="center"/>
    </xf>
    <xf numFmtId="165" fontId="3" fillId="0" borderId="17" xfId="2" applyNumberFormat="1" applyFont="1" applyFill="1" applyBorder="1" applyAlignment="1">
      <alignment horizontal="center"/>
    </xf>
    <xf numFmtId="0" fontId="15" fillId="0" borderId="0" xfId="0" applyFont="1" applyAlignment="1">
      <alignment horizontal="left" vertical="center" wrapText="1"/>
    </xf>
    <xf numFmtId="164" fontId="2" fillId="0" borderId="1" xfId="0" applyNumberFormat="1" applyFont="1" applyBorder="1" applyAlignment="1">
      <alignment horizontal="center" vertical="center"/>
    </xf>
    <xf numFmtId="164" fontId="2" fillId="0" borderId="17" xfId="0" applyNumberFormat="1" applyFont="1" applyBorder="1" applyAlignment="1">
      <alignment horizontal="center" vertical="center"/>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26"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42"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5" borderId="45" xfId="0" applyFont="1" applyFill="1" applyBorder="1" applyAlignment="1">
      <alignment horizontal="left" vertical="center" wrapText="1"/>
    </xf>
    <xf numFmtId="0" fontId="3" fillId="5" borderId="46" xfId="0" applyFont="1" applyFill="1" applyBorder="1" applyAlignment="1">
      <alignment horizontal="left" vertical="center" wrapText="1"/>
    </xf>
    <xf numFmtId="164" fontId="25" fillId="0" borderId="13" xfId="0" applyNumberFormat="1" applyFont="1" applyBorder="1" applyAlignment="1">
      <alignment horizontal="center"/>
    </xf>
    <xf numFmtId="164" fontId="25" fillId="0" borderId="22" xfId="0" applyNumberFormat="1" applyFont="1" applyBorder="1" applyAlignment="1">
      <alignment horizontal="center"/>
    </xf>
    <xf numFmtId="164" fontId="72" fillId="0" borderId="0" xfId="0" applyNumberFormat="1" applyFont="1" applyAlignment="1">
      <alignment horizontal="left" wrapText="1"/>
    </xf>
    <xf numFmtId="164" fontId="6" fillId="2" borderId="14" xfId="0" applyNumberFormat="1"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6" xfId="0" applyNumberFormat="1" applyFont="1" applyFill="1" applyBorder="1" applyAlignment="1">
      <alignment horizontal="center" vertical="center" wrapText="1"/>
    </xf>
    <xf numFmtId="0" fontId="7" fillId="5" borderId="12"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22" fillId="0" borderId="24"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32" xfId="0" applyFont="1" applyBorder="1" applyAlignment="1">
      <alignment horizontal="center" vertical="center" wrapText="1"/>
    </xf>
    <xf numFmtId="0" fontId="33" fillId="0" borderId="33" xfId="0" applyFont="1" applyBorder="1" applyAlignment="1">
      <alignment horizontal="center" vertical="center" wrapText="1"/>
    </xf>
    <xf numFmtId="164" fontId="5" fillId="2" borderId="14" xfId="0" applyNumberFormat="1" applyFont="1" applyFill="1" applyBorder="1" applyAlignment="1">
      <alignment horizontal="center" vertical="center"/>
    </xf>
    <xf numFmtId="164" fontId="5" fillId="2" borderId="15" xfId="0" applyNumberFormat="1" applyFont="1" applyFill="1" applyBorder="1" applyAlignment="1">
      <alignment horizontal="center" vertical="center"/>
    </xf>
    <xf numFmtId="164" fontId="5" fillId="2" borderId="16" xfId="0" applyNumberFormat="1" applyFont="1" applyFill="1" applyBorder="1" applyAlignment="1">
      <alignment horizontal="center" vertical="center"/>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35" fillId="5" borderId="7" xfId="0" applyFont="1" applyFill="1" applyBorder="1" applyAlignment="1">
      <alignment horizontal="center" vertical="center" wrapText="1"/>
    </xf>
    <xf numFmtId="0" fontId="35" fillId="5" borderId="9" xfId="0" applyFont="1" applyFill="1" applyBorder="1" applyAlignment="1">
      <alignment horizontal="center" vertical="center" wrapText="1"/>
    </xf>
    <xf numFmtId="0" fontId="2" fillId="5" borderId="3" xfId="0" applyFont="1" applyFill="1" applyBorder="1" applyAlignment="1">
      <alignment horizontal="center" vertical="center" wrapText="1"/>
    </xf>
    <xf numFmtId="164" fontId="15" fillId="0" borderId="12" xfId="0" applyNumberFormat="1" applyFont="1" applyBorder="1" applyAlignment="1">
      <alignment horizontal="center" vertical="center"/>
    </xf>
    <xf numFmtId="164" fontId="15" fillId="0" borderId="22" xfId="0" applyNumberFormat="1" applyFont="1" applyBorder="1" applyAlignment="1">
      <alignment horizontal="center" vertical="center"/>
    </xf>
    <xf numFmtId="0" fontId="32" fillId="0" borderId="4" xfId="10" applyFont="1" applyBorder="1" applyAlignment="1">
      <alignment horizontal="center" wrapText="1"/>
    </xf>
    <xf numFmtId="164" fontId="31" fillId="9" borderId="0" xfId="11" applyNumberFormat="1" applyFont="1" applyFill="1" applyAlignment="1">
      <alignment horizontal="center" vertical="center" wrapText="1"/>
    </xf>
    <xf numFmtId="0" fontId="32" fillId="0" borderId="4" xfId="1" applyFont="1" applyBorder="1" applyAlignment="1">
      <alignment horizontal="center" vertical="center" wrapText="1"/>
    </xf>
    <xf numFmtId="0" fontId="32" fillId="0" borderId="4" xfId="1" applyFont="1" applyBorder="1" applyAlignment="1">
      <alignment horizontal="center" vertical="center"/>
    </xf>
    <xf numFmtId="0" fontId="35" fillId="0" borderId="0" xfId="1" applyFont="1" applyAlignment="1">
      <alignment horizontal="left" wrapText="1"/>
    </xf>
    <xf numFmtId="0" fontId="27" fillId="0" borderId="4" xfId="10" applyFont="1" applyBorder="1" applyAlignment="1">
      <alignment horizontal="center" vertical="center" wrapText="1"/>
    </xf>
    <xf numFmtId="0" fontId="43" fillId="0" borderId="4" xfId="1" applyFont="1" applyBorder="1" applyAlignment="1">
      <alignment horizontal="center" vertical="center" wrapText="1"/>
    </xf>
    <xf numFmtId="3" fontId="43" fillId="0" borderId="4" xfId="1" applyNumberFormat="1" applyFont="1" applyBorder="1" applyAlignment="1">
      <alignment horizontal="center" vertical="center"/>
    </xf>
    <xf numFmtId="0" fontId="43" fillId="0" borderId="4" xfId="1" applyFont="1" applyBorder="1" applyAlignment="1">
      <alignment horizontal="center" vertical="center"/>
    </xf>
    <xf numFmtId="3" fontId="43" fillId="0" borderId="4" xfId="1" applyNumberFormat="1" applyFont="1" applyBorder="1" applyAlignment="1">
      <alignment horizontal="center" vertical="center" wrapText="1"/>
    </xf>
    <xf numFmtId="0" fontId="32" fillId="5" borderId="1" xfId="1" applyFont="1" applyFill="1" applyBorder="1" applyAlignment="1">
      <alignment horizontal="center" vertical="center" wrapText="1"/>
    </xf>
    <xf numFmtId="0" fontId="32" fillId="5" borderId="2" xfId="1" applyFont="1" applyFill="1" applyBorder="1" applyAlignment="1">
      <alignment horizontal="center" vertical="center" wrapText="1"/>
    </xf>
    <xf numFmtId="0" fontId="32" fillId="5" borderId="17" xfId="1" applyFont="1" applyFill="1" applyBorder="1" applyAlignment="1">
      <alignment horizontal="center" vertical="center" wrapText="1"/>
    </xf>
    <xf numFmtId="0" fontId="32" fillId="5" borderId="4" xfId="1" applyFont="1" applyFill="1" applyBorder="1" applyAlignment="1">
      <alignment horizontal="center" vertical="center" wrapText="1"/>
    </xf>
    <xf numFmtId="0" fontId="32" fillId="5" borderId="4" xfId="1" applyFont="1" applyFill="1" applyBorder="1" applyAlignment="1">
      <alignment horizontal="center"/>
    </xf>
    <xf numFmtId="0" fontId="32" fillId="5" borderId="7" xfId="1" applyFont="1" applyFill="1" applyBorder="1" applyAlignment="1">
      <alignment horizontal="center" vertical="center" wrapText="1"/>
    </xf>
    <xf numFmtId="0" fontId="32" fillId="5" borderId="8" xfId="1" applyFont="1" applyFill="1" applyBorder="1" applyAlignment="1">
      <alignment horizontal="center" vertical="center" wrapText="1"/>
    </xf>
    <xf numFmtId="0" fontId="32" fillId="5" borderId="9" xfId="1" applyFont="1" applyFill="1" applyBorder="1" applyAlignment="1">
      <alignment horizontal="center" vertical="center" wrapText="1"/>
    </xf>
    <xf numFmtId="3" fontId="32" fillId="5" borderId="83" xfId="1" applyNumberFormat="1" applyFont="1" applyFill="1" applyBorder="1" applyAlignment="1">
      <alignment horizontal="center" vertical="center" wrapText="1"/>
    </xf>
    <xf numFmtId="3" fontId="32" fillId="5" borderId="84" xfId="1" applyNumberFormat="1" applyFont="1" applyFill="1" applyBorder="1" applyAlignment="1">
      <alignment horizontal="center" vertical="center" wrapText="1"/>
    </xf>
    <xf numFmtId="3" fontId="32" fillId="5" borderId="85" xfId="1" applyNumberFormat="1" applyFont="1" applyFill="1" applyBorder="1" applyAlignment="1">
      <alignment horizontal="center" vertical="center" wrapText="1"/>
    </xf>
    <xf numFmtId="3" fontId="43" fillId="5" borderId="83" xfId="1" applyNumberFormat="1" applyFont="1" applyFill="1" applyBorder="1" applyAlignment="1">
      <alignment horizontal="center" vertical="center" wrapText="1"/>
    </xf>
    <xf numFmtId="3" fontId="43" fillId="5" borderId="85" xfId="1" applyNumberFormat="1" applyFont="1" applyFill="1" applyBorder="1" applyAlignment="1">
      <alignment horizontal="center" vertical="center" wrapText="1"/>
    </xf>
    <xf numFmtId="3" fontId="32" fillId="5" borderId="86" xfId="1" applyNumberFormat="1" applyFont="1" applyFill="1" applyBorder="1" applyAlignment="1">
      <alignment horizontal="center" vertical="center" wrapText="1"/>
    </xf>
    <xf numFmtId="3" fontId="32" fillId="5" borderId="87" xfId="1" applyNumberFormat="1" applyFont="1" applyFill="1" applyBorder="1" applyAlignment="1">
      <alignment horizontal="center" vertical="center" wrapText="1"/>
    </xf>
    <xf numFmtId="3" fontId="32" fillId="5" borderId="88" xfId="1" applyNumberFormat="1" applyFont="1" applyFill="1" applyBorder="1" applyAlignment="1">
      <alignment horizontal="center" vertical="center" wrapText="1"/>
    </xf>
    <xf numFmtId="3" fontId="43" fillId="5" borderId="86" xfId="1" applyNumberFormat="1" applyFont="1" applyFill="1" applyBorder="1" applyAlignment="1">
      <alignment horizontal="center" vertical="center" wrapText="1"/>
    </xf>
    <xf numFmtId="3" fontId="43" fillId="5" borderId="88" xfId="1" applyNumberFormat="1" applyFont="1" applyFill="1" applyBorder="1" applyAlignment="1">
      <alignment horizontal="center" vertical="center" wrapText="1"/>
    </xf>
    <xf numFmtId="0" fontId="32" fillId="5" borderId="10" xfId="1" applyFont="1" applyFill="1" applyBorder="1" applyAlignment="1">
      <alignment horizontal="center" vertical="center" wrapText="1"/>
    </xf>
    <xf numFmtId="0" fontId="32" fillId="5" borderId="5" xfId="1" applyFont="1" applyFill="1" applyBorder="1" applyAlignment="1">
      <alignment horizontal="center" vertical="center" wrapText="1"/>
    </xf>
    <xf numFmtId="0" fontId="32" fillId="5" borderId="3" xfId="1" applyFont="1" applyFill="1" applyBorder="1" applyAlignment="1">
      <alignment horizontal="center" vertical="center" wrapText="1"/>
    </xf>
    <xf numFmtId="0" fontId="32" fillId="5" borderId="6" xfId="1" applyFont="1" applyFill="1" applyBorder="1" applyAlignment="1">
      <alignment horizontal="center" vertical="center" wrapText="1"/>
    </xf>
    <xf numFmtId="0" fontId="32" fillId="5" borderId="12" xfId="1" applyFont="1" applyFill="1" applyBorder="1" applyAlignment="1">
      <alignment horizontal="center" vertical="center" wrapText="1"/>
    </xf>
    <xf numFmtId="0" fontId="32" fillId="5" borderId="22" xfId="1" applyFont="1" applyFill="1" applyBorder="1" applyAlignment="1">
      <alignment horizontal="center" vertical="center" wrapText="1"/>
    </xf>
    <xf numFmtId="0" fontId="32" fillId="0" borderId="1" xfId="8" applyFont="1" applyBorder="1" applyAlignment="1">
      <alignment horizontal="center"/>
    </xf>
    <xf numFmtId="0" fontId="32" fillId="0" borderId="2" xfId="8" applyFont="1" applyBorder="1" applyAlignment="1">
      <alignment horizontal="center"/>
    </xf>
    <xf numFmtId="0" fontId="32" fillId="0" borderId="17" xfId="8" applyFont="1" applyBorder="1" applyAlignment="1">
      <alignment horizontal="center"/>
    </xf>
    <xf numFmtId="0" fontId="1" fillId="0" borderId="0" xfId="1"/>
    <xf numFmtId="0" fontId="13" fillId="5" borderId="4" xfId="1" applyFont="1" applyFill="1" applyBorder="1" applyAlignment="1">
      <alignment horizontal="center" vertical="center" wrapText="1"/>
    </xf>
    <xf numFmtId="0" fontId="32" fillId="5" borderId="11" xfId="1" applyFont="1" applyFill="1" applyBorder="1" applyAlignment="1">
      <alignment horizontal="center" vertical="center" wrapText="1"/>
    </xf>
    <xf numFmtId="0" fontId="32" fillId="5" borderId="0" xfId="1" applyFont="1" applyFill="1" applyAlignment="1">
      <alignment horizontal="center" vertical="center" wrapText="1"/>
    </xf>
    <xf numFmtId="0" fontId="32" fillId="5" borderId="13" xfId="1" applyFont="1" applyFill="1" applyBorder="1" applyAlignment="1">
      <alignment horizontal="center" vertical="center" wrapText="1"/>
    </xf>
    <xf numFmtId="0" fontId="26" fillId="0" borderId="0" xfId="9" applyFont="1" applyAlignment="1">
      <alignment horizontal="right" wrapText="1"/>
    </xf>
    <xf numFmtId="0" fontId="26" fillId="0" borderId="0" xfId="1" applyFont="1" applyAlignment="1">
      <alignment horizontal="left" wrapText="1"/>
    </xf>
    <xf numFmtId="0" fontId="80" fillId="0" borderId="2" xfId="8" applyFont="1" applyBorder="1" applyAlignment="1">
      <alignment horizontal="center"/>
    </xf>
    <xf numFmtId="0" fontId="80" fillId="0" borderId="17" xfId="8" applyFont="1" applyBorder="1" applyAlignment="1">
      <alignment horizontal="center"/>
    </xf>
    <xf numFmtId="0" fontId="46" fillId="4" borderId="0" xfId="12" applyFont="1" applyFill="1" applyBorder="1" applyAlignment="1">
      <alignment horizontal="center" vertical="center" wrapText="1"/>
    </xf>
    <xf numFmtId="180" fontId="44" fillId="10" borderId="24" xfId="6" applyNumberFormat="1" applyFont="1" applyFill="1" applyBorder="1" applyAlignment="1">
      <alignment horizontal="center" vertical="center"/>
    </xf>
    <xf numFmtId="180" fontId="44" fillId="10" borderId="25" xfId="6" applyNumberFormat="1" applyFont="1" applyFill="1" applyBorder="1" applyAlignment="1">
      <alignment horizontal="center" vertical="center"/>
    </xf>
    <xf numFmtId="180" fontId="44" fillId="10" borderId="28" xfId="6" applyNumberFormat="1" applyFont="1" applyFill="1" applyBorder="1" applyAlignment="1">
      <alignment horizontal="center" vertical="center"/>
    </xf>
    <xf numFmtId="180" fontId="44" fillId="10" borderId="29" xfId="6" applyNumberFormat="1" applyFont="1" applyFill="1" applyBorder="1" applyAlignment="1">
      <alignment horizontal="center" vertical="center"/>
    </xf>
    <xf numFmtId="180" fontId="44" fillId="10" borderId="31" xfId="6" applyNumberFormat="1" applyFont="1" applyFill="1" applyBorder="1" applyAlignment="1">
      <alignment horizontal="center" vertical="center"/>
    </xf>
    <xf numFmtId="180" fontId="44" fillId="10" borderId="33" xfId="6" applyNumberFormat="1" applyFont="1" applyFill="1" applyBorder="1" applyAlignment="1">
      <alignment horizontal="center" vertical="center"/>
    </xf>
    <xf numFmtId="180" fontId="44" fillId="0" borderId="24" xfId="6" applyNumberFormat="1" applyFont="1" applyBorder="1" applyAlignment="1">
      <alignment horizontal="center" vertical="center"/>
    </xf>
    <xf numFmtId="180" fontId="44" fillId="0" borderId="27" xfId="6" applyNumberFormat="1" applyFont="1" applyBorder="1" applyAlignment="1">
      <alignment horizontal="center" vertical="center"/>
    </xf>
    <xf numFmtId="180" fontId="44" fillId="0" borderId="28" xfId="6" applyNumberFormat="1" applyFont="1" applyBorder="1" applyAlignment="1">
      <alignment horizontal="center" vertical="center"/>
    </xf>
    <xf numFmtId="180" fontId="44" fillId="0" borderId="0" xfId="6" applyNumberFormat="1" applyFont="1" applyAlignment="1">
      <alignment horizontal="center" vertical="center"/>
    </xf>
    <xf numFmtId="180" fontId="44" fillId="0" borderId="31" xfId="6" applyNumberFormat="1" applyFont="1" applyBorder="1" applyAlignment="1">
      <alignment horizontal="center" vertical="center"/>
    </xf>
    <xf numFmtId="180" fontId="44" fillId="0" borderId="32" xfId="6" applyNumberFormat="1" applyFont="1" applyBorder="1" applyAlignment="1">
      <alignment horizontal="center" vertical="center"/>
    </xf>
    <xf numFmtId="180" fontId="44" fillId="0" borderId="68" xfId="6" applyNumberFormat="1" applyFont="1" applyBorder="1" applyAlignment="1">
      <alignment horizontal="center" vertical="center" wrapText="1"/>
    </xf>
    <xf numFmtId="180" fontId="44" fillId="0" borderId="64" xfId="6" applyNumberFormat="1" applyFont="1" applyBorder="1" applyAlignment="1">
      <alignment horizontal="center" vertical="center" wrapText="1"/>
    </xf>
    <xf numFmtId="180" fontId="44" fillId="0" borderId="81" xfId="6" applyNumberFormat="1" applyFont="1" applyBorder="1" applyAlignment="1">
      <alignment horizontal="center" vertical="center" wrapText="1"/>
    </xf>
    <xf numFmtId="181" fontId="44" fillId="0" borderId="27" xfId="6" applyNumberFormat="1" applyFont="1" applyBorder="1" applyAlignment="1">
      <alignment horizontal="center" vertical="center" wrapText="1"/>
    </xf>
    <xf numFmtId="181" fontId="44" fillId="0" borderId="25" xfId="6" applyNumberFormat="1" applyFont="1" applyBorder="1" applyAlignment="1">
      <alignment horizontal="center" vertical="center" wrapText="1"/>
    </xf>
    <xf numFmtId="181" fontId="44" fillId="0" borderId="0" xfId="6" applyNumberFormat="1" applyFont="1" applyAlignment="1">
      <alignment horizontal="center" vertical="center" wrapText="1"/>
    </xf>
    <xf numFmtId="181" fontId="44" fillId="0" borderId="29" xfId="6" applyNumberFormat="1" applyFont="1" applyBorder="1" applyAlignment="1">
      <alignment horizontal="center" vertical="center" wrapText="1"/>
    </xf>
    <xf numFmtId="181" fontId="44" fillId="0" borderId="32" xfId="6" applyNumberFormat="1" applyFont="1" applyBorder="1" applyAlignment="1">
      <alignment horizontal="center" vertical="center" wrapText="1"/>
    </xf>
    <xf numFmtId="181" fontId="44" fillId="0" borderId="33" xfId="6" applyNumberFormat="1" applyFont="1" applyBorder="1" applyAlignment="1">
      <alignment horizontal="center" vertical="center" wrapText="1"/>
    </xf>
    <xf numFmtId="180" fontId="44" fillId="0" borderId="4" xfId="6" applyNumberFormat="1" applyFont="1" applyBorder="1" applyAlignment="1">
      <alignment horizontal="center" vertical="center" wrapText="1"/>
    </xf>
    <xf numFmtId="180" fontId="44" fillId="0" borderId="17" xfId="6" applyNumberFormat="1" applyFont="1" applyBorder="1" applyAlignment="1">
      <alignment horizontal="center" vertical="center" wrapText="1"/>
    </xf>
    <xf numFmtId="181" fontId="44" fillId="0" borderId="10" xfId="6" applyNumberFormat="1" applyFont="1" applyBorder="1" applyAlignment="1">
      <alignment horizontal="center" vertical="center" wrapText="1"/>
    </xf>
    <xf numFmtId="181" fontId="44" fillId="0" borderId="11" xfId="6" applyNumberFormat="1" applyFont="1" applyBorder="1" applyAlignment="1">
      <alignment horizontal="center" vertical="center" wrapText="1"/>
    </xf>
    <xf numFmtId="181" fontId="44" fillId="0" borderId="5" xfId="6" applyNumberFormat="1" applyFont="1" applyBorder="1" applyAlignment="1">
      <alignment horizontal="center" vertical="center" wrapText="1"/>
    </xf>
    <xf numFmtId="0" fontId="44" fillId="0" borderId="72" xfId="6" applyFont="1" applyBorder="1" applyAlignment="1">
      <alignment horizontal="center" vertical="center" wrapText="1"/>
    </xf>
    <xf numFmtId="0" fontId="44" fillId="0" borderId="89" xfId="6" applyFont="1" applyBorder="1" applyAlignment="1">
      <alignment horizontal="center" vertical="center" wrapText="1"/>
    </xf>
    <xf numFmtId="0" fontId="44" fillId="0" borderId="90" xfId="6" applyFont="1" applyBorder="1" applyAlignment="1">
      <alignment horizontal="center" vertical="center" wrapText="1"/>
    </xf>
    <xf numFmtId="0" fontId="41" fillId="0" borderId="73" xfId="6" applyFont="1" applyBorder="1" applyAlignment="1">
      <alignment horizontal="center" vertical="center" textRotation="90" wrapText="1"/>
    </xf>
    <xf numFmtId="0" fontId="41" fillId="0" borderId="34" xfId="6" applyFont="1" applyBorder="1" applyAlignment="1">
      <alignment horizontal="center" vertical="center" textRotation="90" wrapText="1"/>
    </xf>
    <xf numFmtId="0" fontId="41" fillId="0" borderId="95" xfId="6" applyFont="1" applyBorder="1" applyAlignment="1">
      <alignment horizontal="center" vertical="center" textRotation="90" wrapText="1"/>
    </xf>
    <xf numFmtId="180" fontId="41" fillId="0" borderId="92" xfId="6" applyNumberFormat="1" applyFont="1" applyBorder="1" applyAlignment="1">
      <alignment horizontal="center" vertical="center" textRotation="90"/>
    </xf>
    <xf numFmtId="180" fontId="41" fillId="0" borderId="93" xfId="6" applyNumberFormat="1" applyFont="1" applyBorder="1" applyAlignment="1">
      <alignment horizontal="center" vertical="center" textRotation="90"/>
    </xf>
    <xf numFmtId="0" fontId="40" fillId="0" borderId="68" xfId="6" applyFont="1" applyBorder="1" applyAlignment="1">
      <alignment vertical="center" wrapText="1"/>
    </xf>
    <xf numFmtId="0" fontId="40" fillId="0" borderId="64" xfId="6" applyFont="1" applyBorder="1" applyAlignment="1">
      <alignment vertical="center" wrapText="1"/>
    </xf>
    <xf numFmtId="0" fontId="40" fillId="0" borderId="81" xfId="6" applyFont="1" applyBorder="1" applyAlignment="1">
      <alignment vertical="center" wrapText="1"/>
    </xf>
    <xf numFmtId="0" fontId="49" fillId="0" borderId="68" xfId="6" applyFont="1" applyBorder="1" applyAlignment="1">
      <alignment horizontal="center" vertical="center"/>
    </xf>
    <xf numFmtId="0" fontId="49" fillId="0" borderId="81" xfId="6" applyFont="1" applyBorder="1" applyAlignment="1">
      <alignment horizontal="center" vertical="center"/>
    </xf>
    <xf numFmtId="0" fontId="50" fillId="0" borderId="68" xfId="6" applyFont="1" applyBorder="1" applyAlignment="1">
      <alignment horizontal="center" vertical="center"/>
    </xf>
    <xf numFmtId="0" fontId="50" fillId="0" borderId="81" xfId="6" applyFont="1" applyBorder="1" applyAlignment="1">
      <alignment horizontal="center" vertical="center"/>
    </xf>
    <xf numFmtId="0" fontId="44" fillId="0" borderId="68" xfId="6" applyFont="1" applyBorder="1" applyAlignment="1">
      <alignment horizontal="center" vertical="center"/>
    </xf>
    <xf numFmtId="0" fontId="44" fillId="0" borderId="81" xfId="6" applyFont="1" applyBorder="1" applyAlignment="1">
      <alignment horizontal="center" vertical="center"/>
    </xf>
    <xf numFmtId="0" fontId="40" fillId="0" borderId="1" xfId="6" applyFont="1" applyBorder="1" applyAlignment="1">
      <alignment horizontal="left" vertical="center" wrapText="1"/>
    </xf>
    <xf numFmtId="0" fontId="40" fillId="0" borderId="2" xfId="6" applyFont="1" applyBorder="1" applyAlignment="1">
      <alignment horizontal="left" vertical="center" wrapText="1"/>
    </xf>
    <xf numFmtId="0" fontId="44" fillId="4" borderId="0" xfId="6" applyFont="1" applyFill="1" applyAlignment="1">
      <alignment horizontal="center"/>
    </xf>
    <xf numFmtId="0" fontId="50" fillId="0" borderId="1" xfId="6" applyFont="1" applyBorder="1" applyAlignment="1">
      <alignment horizontal="center" vertical="center"/>
    </xf>
    <xf numFmtId="0" fontId="50" fillId="0" borderId="17" xfId="6" applyFont="1" applyBorder="1" applyAlignment="1">
      <alignment horizontal="center" vertical="center"/>
    </xf>
    <xf numFmtId="0" fontId="44" fillId="0" borderId="1" xfId="6" applyFont="1" applyBorder="1" applyAlignment="1">
      <alignment horizontal="center" vertical="center"/>
    </xf>
    <xf numFmtId="0" fontId="44" fillId="0" borderId="17" xfId="6" applyFont="1" applyBorder="1" applyAlignment="1">
      <alignment horizontal="center" vertical="center"/>
    </xf>
    <xf numFmtId="0" fontId="51" fillId="0" borderId="7" xfId="6" applyFont="1" applyBorder="1" applyAlignment="1">
      <alignment horizontal="center" vertical="center"/>
    </xf>
    <xf numFmtId="0" fontId="51" fillId="0" borderId="9" xfId="6" applyFont="1" applyBorder="1" applyAlignment="1">
      <alignment horizontal="center" vertical="center"/>
    </xf>
    <xf numFmtId="0" fontId="40" fillId="0" borderId="10" xfId="6" applyFont="1" applyBorder="1" applyAlignment="1">
      <alignment horizontal="left" vertical="center" wrapText="1"/>
    </xf>
    <xf numFmtId="0" fontId="40" fillId="0" borderId="11" xfId="6" applyFont="1" applyBorder="1" applyAlignment="1">
      <alignment horizontal="left" vertical="center" wrapText="1"/>
    </xf>
    <xf numFmtId="0" fontId="40" fillId="0" borderId="5" xfId="6" applyFont="1" applyBorder="1" applyAlignment="1">
      <alignment horizontal="left" vertical="center" wrapText="1"/>
    </xf>
    <xf numFmtId="0" fontId="40" fillId="0" borderId="12" xfId="6" applyFont="1" applyBorder="1" applyAlignment="1">
      <alignment horizontal="left" vertical="center" wrapText="1"/>
    </xf>
    <xf numFmtId="0" fontId="40" fillId="0" borderId="13" xfId="6" applyFont="1" applyBorder="1" applyAlignment="1">
      <alignment horizontal="left" vertical="center" wrapText="1"/>
    </xf>
    <xf numFmtId="0" fontId="40" fillId="0" borderId="22" xfId="6" applyFont="1" applyBorder="1" applyAlignment="1">
      <alignment horizontal="left" vertical="center" wrapText="1"/>
    </xf>
    <xf numFmtId="0" fontId="44" fillId="0" borderId="7" xfId="6" applyFont="1" applyBorder="1" applyAlignment="1">
      <alignment horizontal="center" vertical="center"/>
    </xf>
    <xf numFmtId="0" fontId="44" fillId="0" borderId="9" xfId="6" applyFont="1" applyBorder="1" applyAlignment="1">
      <alignment horizontal="center" vertical="center"/>
    </xf>
    <xf numFmtId="0" fontId="0" fillId="0" borderId="10"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0" fillId="0" borderId="22" xfId="0" applyBorder="1" applyAlignment="1">
      <alignment horizontal="center"/>
    </xf>
    <xf numFmtId="3" fontId="19" fillId="0" borderId="10" xfId="0" applyNumberFormat="1" applyFont="1" applyBorder="1" applyAlignment="1">
      <alignment horizontal="center"/>
    </xf>
    <xf numFmtId="0" fontId="19" fillId="0" borderId="5" xfId="0" applyFont="1" applyBorder="1" applyAlignment="1">
      <alignment horizontal="center"/>
    </xf>
    <xf numFmtId="0" fontId="19" fillId="0" borderId="12" xfId="0" applyFont="1" applyBorder="1" applyAlignment="1">
      <alignment horizontal="center"/>
    </xf>
    <xf numFmtId="0" fontId="19" fillId="0" borderId="22" xfId="0" applyFont="1" applyBorder="1" applyAlignment="1">
      <alignment horizontal="center"/>
    </xf>
    <xf numFmtId="0" fontId="52" fillId="11" borderId="1" xfId="6" applyFont="1" applyFill="1" applyBorder="1" applyAlignment="1">
      <alignment horizontal="center" vertical="center" wrapText="1"/>
    </xf>
    <xf numFmtId="0" fontId="52" fillId="11" borderId="2" xfId="6" applyFont="1" applyFill="1" applyBorder="1" applyAlignment="1">
      <alignment horizontal="center" vertical="center" wrapText="1"/>
    </xf>
    <xf numFmtId="0" fontId="52" fillId="11" borderId="17" xfId="6" applyFont="1" applyFill="1" applyBorder="1" applyAlignment="1">
      <alignment horizontal="center" vertical="center" wrapText="1"/>
    </xf>
    <xf numFmtId="0" fontId="51" fillId="0" borderId="1" xfId="6" applyFont="1" applyBorder="1" applyAlignment="1">
      <alignment horizontal="center" vertical="center"/>
    </xf>
    <xf numFmtId="0" fontId="51" fillId="0" borderId="17" xfId="6" applyFont="1" applyBorder="1" applyAlignment="1">
      <alignment horizontal="center" vertical="center"/>
    </xf>
    <xf numFmtId="0" fontId="49" fillId="0" borderId="1" xfId="6" applyFont="1" applyBorder="1" applyAlignment="1">
      <alignment horizontal="center" vertical="center"/>
    </xf>
    <xf numFmtId="0" fontId="49" fillId="0" borderId="17" xfId="6" applyFont="1" applyBorder="1" applyAlignment="1">
      <alignment horizontal="center" vertical="center"/>
    </xf>
    <xf numFmtId="0" fontId="40" fillId="0" borderId="17" xfId="6" applyFont="1" applyBorder="1" applyAlignment="1">
      <alignment horizontal="left" vertical="center" wrapText="1"/>
    </xf>
    <xf numFmtId="0" fontId="44" fillId="0" borderId="4" xfId="6" applyFont="1" applyBorder="1" applyAlignment="1">
      <alignment horizontal="center" vertical="center"/>
    </xf>
    <xf numFmtId="0" fontId="51" fillId="0" borderId="1" xfId="6" applyFont="1" applyBorder="1" applyAlignment="1">
      <alignment horizontal="center" vertical="center" wrapText="1"/>
    </xf>
    <xf numFmtId="0" fontId="51" fillId="0" borderId="2" xfId="6" applyFont="1" applyBorder="1" applyAlignment="1">
      <alignment horizontal="center" vertical="center" wrapText="1"/>
    </xf>
    <xf numFmtId="0" fontId="51" fillId="0" borderId="17" xfId="6" applyFont="1" applyBorder="1" applyAlignment="1">
      <alignment horizontal="center" vertical="center" wrapText="1"/>
    </xf>
    <xf numFmtId="0" fontId="51" fillId="0" borderId="68" xfId="6" applyFont="1" applyBorder="1" applyAlignment="1">
      <alignment horizontal="center" vertical="center" wrapText="1"/>
    </xf>
    <xf numFmtId="0" fontId="51" fillId="0" borderId="64" xfId="6" applyFont="1" applyBorder="1" applyAlignment="1">
      <alignment horizontal="center" vertical="center" wrapText="1"/>
    </xf>
    <xf numFmtId="0" fontId="51" fillId="0" borderId="81" xfId="6" applyFont="1" applyBorder="1" applyAlignment="1">
      <alignment horizontal="center" vertical="center" wrapText="1"/>
    </xf>
    <xf numFmtId="0" fontId="40" fillId="0" borderId="1" xfId="6" applyFont="1" applyBorder="1" applyAlignment="1">
      <alignment vertical="center" wrapText="1"/>
    </xf>
    <xf numFmtId="0" fontId="40" fillId="0" borderId="2" xfId="6" applyFont="1" applyBorder="1" applyAlignment="1">
      <alignment vertical="center" wrapText="1"/>
    </xf>
    <xf numFmtId="0" fontId="40" fillId="0" borderId="17" xfId="6" applyFont="1" applyBorder="1" applyAlignment="1">
      <alignment vertical="center" wrapText="1"/>
    </xf>
    <xf numFmtId="0" fontId="44" fillId="0" borderId="91" xfId="6" applyFont="1" applyBorder="1" applyAlignment="1">
      <alignment horizontal="center" vertical="center" wrapText="1"/>
    </xf>
    <xf numFmtId="0" fontId="44" fillId="0" borderId="2" xfId="6" applyFont="1" applyBorder="1" applyAlignment="1">
      <alignment horizontal="center" vertical="center"/>
    </xf>
    <xf numFmtId="0" fontId="42" fillId="0" borderId="41" xfId="6" applyFont="1" applyBorder="1" applyAlignment="1">
      <alignment horizontal="center" vertical="center"/>
    </xf>
    <xf numFmtId="0" fontId="42" fillId="0" borderId="70" xfId="6" applyFont="1" applyBorder="1" applyAlignment="1">
      <alignment horizontal="center" vertical="center"/>
    </xf>
    <xf numFmtId="3" fontId="40" fillId="0" borderId="1" xfId="6" applyNumberFormat="1" applyFont="1" applyBorder="1" applyAlignment="1">
      <alignment horizontal="right" vertical="center" wrapText="1"/>
    </xf>
    <xf numFmtId="3" fontId="40" fillId="0" borderId="2" xfId="6" applyNumberFormat="1" applyFont="1" applyBorder="1" applyAlignment="1">
      <alignment horizontal="right" vertical="center" wrapText="1"/>
    </xf>
    <xf numFmtId="3" fontId="40" fillId="0" borderId="17" xfId="6" applyNumberFormat="1" applyFont="1" applyBorder="1" applyAlignment="1">
      <alignment horizontal="right" vertical="center" wrapText="1"/>
    </xf>
    <xf numFmtId="3" fontId="60" fillId="0" borderId="10" xfId="6" applyNumberFormat="1" applyFont="1" applyBorder="1" applyAlignment="1">
      <alignment horizontal="center" vertical="center" wrapText="1"/>
    </xf>
    <xf numFmtId="0" fontId="60" fillId="0" borderId="11" xfId="6" applyFont="1" applyBorder="1" applyAlignment="1">
      <alignment horizontal="center" vertical="center" wrapText="1"/>
    </xf>
    <xf numFmtId="0" fontId="60" fillId="0" borderId="5" xfId="6" applyFont="1" applyBorder="1" applyAlignment="1">
      <alignment horizontal="center" vertical="center" wrapText="1"/>
    </xf>
    <xf numFmtId="0" fontId="60" fillId="0" borderId="12" xfId="6" applyFont="1" applyBorder="1" applyAlignment="1">
      <alignment horizontal="center" vertical="center" wrapText="1"/>
    </xf>
    <xf numFmtId="0" fontId="60" fillId="0" borderId="13" xfId="6" applyFont="1" applyBorder="1" applyAlignment="1">
      <alignment horizontal="center" vertical="center" wrapText="1"/>
    </xf>
    <xf numFmtId="0" fontId="60" fillId="0" borderId="22" xfId="6" applyFont="1" applyBorder="1" applyAlignment="1">
      <alignment horizontal="center" vertical="center" wrapText="1"/>
    </xf>
    <xf numFmtId="0" fontId="51" fillId="0" borderId="1" xfId="6" applyFont="1" applyBorder="1" applyAlignment="1">
      <alignment horizontal="left" vertical="center"/>
    </xf>
    <xf numFmtId="0" fontId="51" fillId="0" borderId="2" xfId="6" applyFont="1" applyBorder="1" applyAlignment="1">
      <alignment horizontal="left" vertical="center"/>
    </xf>
    <xf numFmtId="0" fontId="51" fillId="0" borderId="17" xfId="6" applyFont="1" applyBorder="1" applyAlignment="1">
      <alignment horizontal="left" vertical="center"/>
    </xf>
    <xf numFmtId="0" fontId="51" fillId="0" borderId="10" xfId="6" applyFont="1" applyBorder="1" applyAlignment="1">
      <alignment horizontal="center" vertical="center" wrapText="1"/>
    </xf>
    <xf numFmtId="0" fontId="51" fillId="0" borderId="11" xfId="6" applyFont="1" applyBorder="1" applyAlignment="1">
      <alignment horizontal="center" vertical="center" wrapText="1"/>
    </xf>
    <xf numFmtId="0" fontId="51" fillId="0" borderId="5" xfId="6" applyFont="1" applyBorder="1" applyAlignment="1">
      <alignment horizontal="center" vertical="center" wrapText="1"/>
    </xf>
    <xf numFmtId="0" fontId="44" fillId="0" borderId="10" xfId="6" applyFont="1" applyBorder="1" applyAlignment="1">
      <alignment horizontal="center" vertical="center"/>
    </xf>
    <xf numFmtId="0" fontId="44" fillId="0" borderId="11" xfId="6" applyFont="1" applyBorder="1" applyAlignment="1">
      <alignment horizontal="center" vertical="center"/>
    </xf>
    <xf numFmtId="0" fontId="44" fillId="0" borderId="5" xfId="6" applyFont="1" applyBorder="1" applyAlignment="1">
      <alignment horizontal="center" vertical="center"/>
    </xf>
    <xf numFmtId="0" fontId="41" fillId="0" borderId="92" xfId="6" applyFont="1" applyBorder="1" applyAlignment="1">
      <alignment horizontal="center" vertical="center" textRotation="90"/>
    </xf>
    <xf numFmtId="0" fontId="41" fillId="0" borderId="93" xfId="6" applyFont="1" applyBorder="1" applyAlignment="1">
      <alignment horizontal="center" vertical="center" textRotation="90"/>
    </xf>
    <xf numFmtId="0" fontId="41" fillId="0" borderId="94" xfId="6" applyFont="1" applyBorder="1" applyAlignment="1">
      <alignment horizontal="center" vertical="center" textRotation="90"/>
    </xf>
    <xf numFmtId="0" fontId="40" fillId="0" borderId="68" xfId="6" applyFont="1" applyBorder="1" applyAlignment="1">
      <alignment horizontal="left" vertical="center" wrapText="1"/>
    </xf>
    <xf numFmtId="0" fontId="40" fillId="0" borderId="64" xfId="6" applyFont="1" applyBorder="1" applyAlignment="1">
      <alignment horizontal="left" vertical="center" wrapText="1"/>
    </xf>
    <xf numFmtId="0" fontId="40" fillId="0" borderId="81" xfId="6" applyFont="1" applyBorder="1" applyAlignment="1">
      <alignment horizontal="left" vertical="center" wrapText="1"/>
    </xf>
    <xf numFmtId="0" fontId="44" fillId="0" borderId="65" xfId="6" applyFont="1" applyBorder="1" applyAlignment="1">
      <alignment horizontal="center" vertical="center"/>
    </xf>
    <xf numFmtId="0" fontId="44" fillId="0" borderId="64" xfId="6" applyFont="1" applyBorder="1" applyAlignment="1">
      <alignment horizontal="center" vertical="center"/>
    </xf>
    <xf numFmtId="0" fontId="40" fillId="0" borderId="1" xfId="6" applyFont="1" applyBorder="1" applyAlignment="1">
      <alignment horizontal="left" vertical="center"/>
    </xf>
    <xf numFmtId="0" fontId="40" fillId="0" borderId="2" xfId="6" applyFont="1" applyBorder="1" applyAlignment="1">
      <alignment horizontal="left" vertical="center"/>
    </xf>
    <xf numFmtId="0" fontId="40" fillId="0" borderId="17" xfId="6" applyFont="1" applyBorder="1" applyAlignment="1">
      <alignment horizontal="left" vertical="center"/>
    </xf>
    <xf numFmtId="0" fontId="41" fillId="0" borderId="1" xfId="6" applyFont="1" applyBorder="1" applyAlignment="1">
      <alignment horizontal="left" vertical="center" wrapText="1"/>
    </xf>
    <xf numFmtId="0" fontId="41" fillId="0" borderId="2" xfId="6" applyFont="1" applyBorder="1" applyAlignment="1">
      <alignment horizontal="left" vertical="center" wrapText="1"/>
    </xf>
    <xf numFmtId="0" fontId="41" fillId="0" borderId="17" xfId="6" applyFont="1" applyBorder="1" applyAlignment="1">
      <alignment horizontal="left" vertical="center" wrapText="1"/>
    </xf>
    <xf numFmtId="0" fontId="40" fillId="0" borderId="72" xfId="6" applyFont="1" applyBorder="1" applyAlignment="1">
      <alignment horizontal="left" vertical="center" wrapText="1"/>
    </xf>
    <xf numFmtId="0" fontId="40" fillId="0" borderId="89" xfId="6" applyFont="1" applyBorder="1" applyAlignment="1">
      <alignment horizontal="left" vertical="center" wrapText="1"/>
    </xf>
    <xf numFmtId="0" fontId="40" fillId="0" borderId="91" xfId="6" applyFont="1" applyBorder="1" applyAlignment="1">
      <alignment horizontal="left" vertical="center" wrapText="1"/>
    </xf>
    <xf numFmtId="0" fontId="44" fillId="0" borderId="72" xfId="6" applyFont="1" applyBorder="1" applyAlignment="1">
      <alignment horizontal="center" vertical="center"/>
    </xf>
    <xf numFmtId="0" fontId="44" fillId="0" borderId="89" xfId="6" applyFont="1" applyBorder="1" applyAlignment="1">
      <alignment horizontal="center" vertical="center"/>
    </xf>
    <xf numFmtId="0" fontId="44" fillId="0" borderId="91" xfId="6" applyFont="1" applyBorder="1" applyAlignment="1">
      <alignment horizontal="center" vertical="center"/>
    </xf>
    <xf numFmtId="0" fontId="51" fillId="0" borderId="72" xfId="6" applyFont="1" applyBorder="1" applyAlignment="1">
      <alignment horizontal="center" vertical="center" wrapText="1"/>
    </xf>
    <xf numFmtId="0" fontId="51" fillId="0" borderId="89" xfId="6" applyFont="1" applyBorder="1" applyAlignment="1">
      <alignment horizontal="center" vertical="center" wrapText="1"/>
    </xf>
    <xf numFmtId="0" fontId="51" fillId="0" borderId="91" xfId="6" applyFont="1" applyBorder="1" applyAlignment="1">
      <alignment horizontal="center" vertical="center" wrapText="1"/>
    </xf>
    <xf numFmtId="0" fontId="44" fillId="0" borderId="74" xfId="6" applyFont="1" applyBorder="1" applyAlignment="1">
      <alignment horizontal="left" vertical="center"/>
    </xf>
    <xf numFmtId="0" fontId="44" fillId="0" borderId="15" xfId="6" applyFont="1" applyBorder="1" applyAlignment="1">
      <alignment horizontal="left" vertical="center"/>
    </xf>
    <xf numFmtId="0" fontId="44" fillId="0" borderId="97" xfId="6" applyFont="1" applyBorder="1" applyAlignment="1">
      <alignment horizontal="left" vertical="center"/>
    </xf>
    <xf numFmtId="3" fontId="60" fillId="0" borderId="74" xfId="13" applyNumberFormat="1" applyFont="1" applyFill="1" applyBorder="1" applyAlignment="1">
      <alignment horizontal="center" vertical="center" wrapText="1"/>
    </xf>
    <xf numFmtId="3" fontId="60" fillId="0" borderId="15" xfId="13" applyNumberFormat="1" applyFont="1" applyFill="1" applyBorder="1" applyAlignment="1">
      <alignment horizontal="center" vertical="center" wrapText="1"/>
    </xf>
    <xf numFmtId="3" fontId="60" fillId="0" borderId="97" xfId="13" applyNumberFormat="1" applyFont="1" applyFill="1" applyBorder="1" applyAlignment="1">
      <alignment horizontal="center" vertical="center" wrapText="1"/>
    </xf>
    <xf numFmtId="0" fontId="41" fillId="0" borderId="98" xfId="6" applyFont="1" applyBorder="1" applyAlignment="1">
      <alignment horizontal="center" vertical="center" textRotation="90"/>
    </xf>
    <xf numFmtId="0" fontId="41" fillId="0" borderId="100" xfId="6" applyFont="1" applyBorder="1" applyAlignment="1">
      <alignment horizontal="center" vertical="center" textRotation="90"/>
    </xf>
    <xf numFmtId="0" fontId="41" fillId="0" borderId="101" xfId="6" applyFont="1" applyBorder="1" applyAlignment="1">
      <alignment horizontal="center" vertical="center" textRotation="90"/>
    </xf>
    <xf numFmtId="0" fontId="40" fillId="0" borderId="68" xfId="6" applyFont="1" applyBorder="1" applyAlignment="1">
      <alignment horizontal="left" vertical="center"/>
    </xf>
    <xf numFmtId="0" fontId="40" fillId="0" borderId="64" xfId="6" applyFont="1" applyBorder="1" applyAlignment="1">
      <alignment horizontal="left" vertical="center"/>
    </xf>
    <xf numFmtId="0" fontId="40" fillId="0" borderId="81" xfId="6" applyFont="1" applyBorder="1" applyAlignment="1">
      <alignment horizontal="left" vertical="center"/>
    </xf>
    <xf numFmtId="3" fontId="60" fillId="0" borderId="68" xfId="6" applyNumberFormat="1" applyFont="1" applyBorder="1" applyAlignment="1">
      <alignment horizontal="center" vertical="center"/>
    </xf>
    <xf numFmtId="3" fontId="60" fillId="0" borderId="64" xfId="6" applyNumberFormat="1" applyFont="1" applyBorder="1" applyAlignment="1">
      <alignment horizontal="center" vertical="center"/>
    </xf>
    <xf numFmtId="3" fontId="60" fillId="0" borderId="81" xfId="6" applyNumberFormat="1" applyFont="1" applyBorder="1" applyAlignment="1">
      <alignment horizontal="center" vertical="center"/>
    </xf>
    <xf numFmtId="183" fontId="54" fillId="4" borderId="0" xfId="13" applyNumberFormat="1" applyFont="1" applyFill="1" applyBorder="1" applyAlignment="1">
      <alignment horizontal="center" vertical="center"/>
    </xf>
    <xf numFmtId="169" fontId="44" fillId="4" borderId="0" xfId="4" quotePrefix="1" applyNumberFormat="1" applyFont="1" applyFill="1" applyBorder="1" applyAlignment="1">
      <alignment horizontal="center" vertical="center"/>
    </xf>
    <xf numFmtId="0" fontId="40" fillId="0" borderId="1" xfId="6" applyFont="1" applyBorder="1" applyAlignment="1">
      <alignment horizontal="center" vertical="center"/>
    </xf>
    <xf numFmtId="0" fontId="40" fillId="0" borderId="2" xfId="6" applyFont="1" applyBorder="1" applyAlignment="1">
      <alignment horizontal="center" vertical="center"/>
    </xf>
    <xf numFmtId="0" fontId="40" fillId="0" borderId="17" xfId="6" applyFont="1" applyBorder="1" applyAlignment="1">
      <alignment horizontal="center" vertical="center"/>
    </xf>
    <xf numFmtId="0" fontId="44" fillId="4" borderId="0" xfId="6" applyFont="1" applyFill="1" applyAlignment="1">
      <alignment horizontal="center" vertical="center"/>
    </xf>
    <xf numFmtId="0" fontId="41" fillId="0" borderId="3" xfId="6" applyFont="1" applyBorder="1" applyAlignment="1">
      <alignment horizontal="center" vertical="center" textRotation="90"/>
    </xf>
    <xf numFmtId="0" fontId="41" fillId="0" borderId="8" xfId="6" applyFont="1" applyBorder="1" applyAlignment="1">
      <alignment horizontal="center" vertical="center" textRotation="90"/>
    </xf>
    <xf numFmtId="0" fontId="41" fillId="0" borderId="9" xfId="6" applyFont="1" applyBorder="1" applyAlignment="1">
      <alignment horizontal="center" vertical="center" textRotation="90"/>
    </xf>
    <xf numFmtId="0" fontId="40" fillId="0" borderId="1" xfId="0" applyFont="1" applyBorder="1" applyAlignment="1">
      <alignment horizontal="left" vertical="center" wrapText="1"/>
    </xf>
    <xf numFmtId="0" fontId="40" fillId="0" borderId="2" xfId="0" applyFont="1" applyBorder="1" applyAlignment="1">
      <alignment horizontal="left" vertical="center" wrapText="1"/>
    </xf>
    <xf numFmtId="0" fontId="40" fillId="0" borderId="17" xfId="0" applyFont="1" applyBorder="1" applyAlignment="1">
      <alignment horizontal="left" vertical="center" wrapText="1"/>
    </xf>
    <xf numFmtId="0" fontId="73" fillId="0" borderId="1" xfId="6" applyFont="1" applyBorder="1" applyAlignment="1">
      <alignment horizontal="center" vertical="center"/>
    </xf>
    <xf numFmtId="0" fontId="73" fillId="0" borderId="2" xfId="6" applyFont="1" applyBorder="1" applyAlignment="1">
      <alignment horizontal="center" vertical="center"/>
    </xf>
    <xf numFmtId="0" fontId="73" fillId="0" borderId="17" xfId="6" applyFont="1" applyBorder="1" applyAlignment="1">
      <alignment horizontal="center" vertical="center"/>
    </xf>
    <xf numFmtId="3" fontId="60" fillId="0" borderId="1" xfId="6" applyNumberFormat="1" applyFont="1" applyBorder="1" applyAlignment="1">
      <alignment horizontal="center" vertical="center"/>
    </xf>
    <xf numFmtId="0" fontId="60" fillId="0" borderId="2" xfId="6" applyFont="1" applyBorder="1" applyAlignment="1">
      <alignment horizontal="center" vertical="center"/>
    </xf>
    <xf numFmtId="0" fontId="60" fillId="0" borderId="17" xfId="6" applyFont="1" applyBorder="1" applyAlignment="1">
      <alignment horizontal="center" vertical="center"/>
    </xf>
    <xf numFmtId="0" fontId="51" fillId="0" borderId="1" xfId="6" applyFont="1" applyBorder="1" applyAlignment="1">
      <alignment horizontal="left" vertical="center" wrapText="1"/>
    </xf>
    <xf numFmtId="0" fontId="51" fillId="0" borderId="2" xfId="6" applyFont="1" applyBorder="1" applyAlignment="1">
      <alignment horizontal="left" vertical="center" wrapText="1"/>
    </xf>
    <xf numFmtId="0" fontId="51" fillId="0" borderId="17" xfId="6" applyFont="1" applyBorder="1" applyAlignment="1">
      <alignment horizontal="left" vertical="center" wrapText="1"/>
    </xf>
    <xf numFmtId="0" fontId="49" fillId="4" borderId="0" xfId="6" applyFont="1" applyFill="1" applyAlignment="1">
      <alignment horizontal="center" vertical="center"/>
    </xf>
    <xf numFmtId="3" fontId="82" fillId="0" borderId="1" xfId="6" applyNumberFormat="1" applyFont="1" applyBorder="1" applyAlignment="1">
      <alignment horizontal="center" vertical="center"/>
    </xf>
    <xf numFmtId="0" fontId="82" fillId="0" borderId="2" xfId="6" applyFont="1" applyBorder="1" applyAlignment="1">
      <alignment horizontal="center" vertical="center"/>
    </xf>
    <xf numFmtId="0" fontId="82" fillId="0" borderId="17" xfId="6" applyFont="1" applyBorder="1" applyAlignment="1">
      <alignment horizontal="center" vertical="center"/>
    </xf>
    <xf numFmtId="0" fontId="40" fillId="0" borderId="1" xfId="6" applyFont="1" applyBorder="1" applyAlignment="1">
      <alignment horizontal="center" vertical="center" wrapText="1"/>
    </xf>
    <xf numFmtId="0" fontId="40" fillId="0" borderId="2" xfId="6" applyFont="1" applyBorder="1" applyAlignment="1">
      <alignment horizontal="center" vertical="center" wrapText="1"/>
    </xf>
    <xf numFmtId="0" fontId="40" fillId="0" borderId="17" xfId="6" applyFont="1" applyBorder="1" applyAlignment="1">
      <alignment horizontal="center" vertical="center" wrapText="1"/>
    </xf>
    <xf numFmtId="0" fontId="0" fillId="0" borderId="11" xfId="0" applyBorder="1" applyAlignment="1">
      <alignment horizontal="center"/>
    </xf>
    <xf numFmtId="0" fontId="44" fillId="0" borderId="72" xfId="6" applyFont="1" applyBorder="1" applyAlignment="1">
      <alignment horizontal="left" vertical="center"/>
    </xf>
    <xf numFmtId="0" fontId="44" fillId="0" borderId="89" xfId="6" applyFont="1" applyBorder="1" applyAlignment="1">
      <alignment horizontal="left" vertical="center"/>
    </xf>
    <xf numFmtId="0" fontId="44" fillId="0" borderId="91" xfId="6" applyFont="1" applyBorder="1" applyAlignment="1">
      <alignment horizontal="left" vertical="center"/>
    </xf>
    <xf numFmtId="184" fontId="70" fillId="0" borderId="72" xfId="6" applyNumberFormat="1" applyFont="1" applyBorder="1" applyAlignment="1">
      <alignment horizontal="center" vertical="center"/>
    </xf>
    <xf numFmtId="184" fontId="70" fillId="0" borderId="89" xfId="6" applyNumberFormat="1" applyFont="1" applyBorder="1" applyAlignment="1">
      <alignment horizontal="center" vertical="center"/>
    </xf>
    <xf numFmtId="184" fontId="70" fillId="0" borderId="91" xfId="6" applyNumberFormat="1" applyFont="1" applyBorder="1" applyAlignment="1">
      <alignment horizontal="center" vertical="center"/>
    </xf>
    <xf numFmtId="0" fontId="44" fillId="4" borderId="32" xfId="6" applyFont="1" applyFill="1" applyBorder="1" applyAlignment="1">
      <alignment horizontal="center" vertical="center"/>
    </xf>
    <xf numFmtId="0" fontId="44" fillId="0" borderId="68" xfId="6" applyFont="1" applyBorder="1" applyAlignment="1">
      <alignment horizontal="center" vertical="center" wrapText="1"/>
    </xf>
    <xf numFmtId="0" fontId="44" fillId="0" borderId="64" xfId="6" applyFont="1" applyBorder="1" applyAlignment="1">
      <alignment horizontal="center" vertical="center" wrapText="1"/>
    </xf>
    <xf numFmtId="0" fontId="44" fillId="0" borderId="81" xfId="6" applyFont="1" applyBorder="1" applyAlignment="1">
      <alignment horizontal="center" vertical="center" wrapText="1"/>
    </xf>
    <xf numFmtId="184" fontId="75" fillId="0" borderId="72" xfId="6" applyNumberFormat="1" applyFont="1" applyBorder="1" applyAlignment="1">
      <alignment horizontal="center" vertical="center"/>
    </xf>
    <xf numFmtId="184" fontId="75" fillId="0" borderId="89" xfId="6" applyNumberFormat="1" applyFont="1" applyBorder="1" applyAlignment="1">
      <alignment horizontal="center" vertical="center"/>
    </xf>
    <xf numFmtId="184" fontId="75" fillId="0" borderId="91" xfId="6" applyNumberFormat="1" applyFont="1" applyBorder="1" applyAlignment="1">
      <alignment horizontal="center" vertical="center"/>
    </xf>
    <xf numFmtId="0" fontId="51" fillId="0" borderId="4" xfId="6" applyFont="1" applyBorder="1" applyAlignment="1">
      <alignment horizontal="center" vertical="center" wrapText="1"/>
    </xf>
    <xf numFmtId="0" fontId="0" fillId="0" borderId="4" xfId="0" applyBorder="1" applyAlignment="1">
      <alignment horizontal="center"/>
    </xf>
    <xf numFmtId="0" fontId="51" fillId="0" borderId="4" xfId="6" applyFont="1" applyBorder="1" applyAlignment="1">
      <alignment horizontal="center"/>
    </xf>
    <xf numFmtId="0" fontId="49" fillId="0" borderId="4" xfId="6" applyFont="1" applyBorder="1" applyAlignment="1">
      <alignment horizontal="center" vertical="center"/>
    </xf>
    <xf numFmtId="0" fontId="51" fillId="11" borderId="4" xfId="6" applyFont="1" applyFill="1" applyBorder="1" applyAlignment="1">
      <alignment horizontal="center" vertical="center" wrapText="1"/>
    </xf>
    <xf numFmtId="0" fontId="40" fillId="11" borderId="1" xfId="6" applyFont="1" applyFill="1" applyBorder="1" applyAlignment="1">
      <alignment horizontal="center" vertical="center" wrapText="1"/>
    </xf>
    <xf numFmtId="0" fontId="40" fillId="11" borderId="2" xfId="6" applyFont="1" applyFill="1" applyBorder="1" applyAlignment="1">
      <alignment horizontal="center" vertical="center" wrapText="1"/>
    </xf>
    <xf numFmtId="0" fontId="40" fillId="11" borderId="17" xfId="6" applyFont="1" applyFill="1" applyBorder="1" applyAlignment="1">
      <alignment horizontal="center" vertical="center" wrapText="1"/>
    </xf>
    <xf numFmtId="0" fontId="51" fillId="0" borderId="2" xfId="6" applyFont="1" applyBorder="1" applyAlignment="1">
      <alignment horizontal="center" vertical="center"/>
    </xf>
    <xf numFmtId="0" fontId="40" fillId="0" borderId="4" xfId="6" applyFont="1" applyBorder="1" applyAlignment="1">
      <alignment horizontal="center" vertical="center" wrapText="1"/>
    </xf>
    <xf numFmtId="0" fontId="41" fillId="0" borderId="7" xfId="6" applyFont="1" applyBorder="1" applyAlignment="1">
      <alignment horizontal="center" vertical="center" textRotation="90"/>
    </xf>
    <xf numFmtId="0" fontId="0" fillId="0" borderId="1" xfId="0"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51" fillId="0" borderId="1" xfId="6" applyFont="1" applyBorder="1" applyAlignment="1">
      <alignment horizontal="center"/>
    </xf>
    <xf numFmtId="0" fontId="51" fillId="0" borderId="2" xfId="6" applyFont="1" applyBorder="1" applyAlignment="1">
      <alignment horizontal="center"/>
    </xf>
    <xf numFmtId="0" fontId="51" fillId="0" borderId="17" xfId="6" applyFont="1" applyBorder="1" applyAlignment="1">
      <alignment horizontal="center"/>
    </xf>
    <xf numFmtId="0" fontId="41" fillId="0" borderId="4" xfId="6" applyFont="1" applyBorder="1" applyAlignment="1">
      <alignment horizontal="center" vertical="center" textRotation="90"/>
    </xf>
    <xf numFmtId="0" fontId="51" fillId="0" borderId="1" xfId="6" applyFont="1" applyBorder="1" applyAlignment="1">
      <alignment horizontal="center" vertical="top" wrapText="1"/>
    </xf>
    <xf numFmtId="0" fontId="51" fillId="0" borderId="2" xfId="6" applyFont="1" applyBorder="1" applyAlignment="1">
      <alignment horizontal="center" vertical="top" wrapText="1"/>
    </xf>
    <xf numFmtId="0" fontId="51" fillId="0" borderId="17" xfId="6" applyFont="1" applyBorder="1" applyAlignment="1">
      <alignment horizontal="center" vertical="top" wrapText="1"/>
    </xf>
    <xf numFmtId="0" fontId="83" fillId="0" borderId="1" xfId="6" applyFont="1" applyBorder="1" applyAlignment="1">
      <alignment horizontal="left" vertical="center" wrapText="1"/>
    </xf>
    <xf numFmtId="0" fontId="83" fillId="0" borderId="2" xfId="6" applyFont="1" applyBorder="1" applyAlignment="1">
      <alignment horizontal="left" vertical="center" wrapText="1"/>
    </xf>
    <xf numFmtId="0" fontId="83" fillId="0" borderId="17" xfId="6" applyFont="1" applyBorder="1" applyAlignment="1">
      <alignment horizontal="left" vertical="center" wrapText="1"/>
    </xf>
    <xf numFmtId="3" fontId="81" fillId="0" borderId="1" xfId="6" applyNumberFormat="1" applyFont="1" applyBorder="1" applyAlignment="1">
      <alignment horizontal="center" vertical="center"/>
    </xf>
    <xf numFmtId="0" fontId="81" fillId="0" borderId="2" xfId="6" applyFont="1" applyBorder="1" applyAlignment="1">
      <alignment horizontal="center" vertical="center"/>
    </xf>
    <xf numFmtId="0" fontId="81" fillId="0" borderId="17" xfId="6" applyFont="1" applyBorder="1" applyAlignment="1">
      <alignment horizontal="center" vertical="center"/>
    </xf>
    <xf numFmtId="3" fontId="74" fillId="0" borderId="1" xfId="6" applyNumberFormat="1" applyFont="1" applyBorder="1" applyAlignment="1">
      <alignment vertical="center" wrapText="1"/>
    </xf>
    <xf numFmtId="3" fontId="74" fillId="0" borderId="2" xfId="6" applyNumberFormat="1" applyFont="1" applyBorder="1" applyAlignment="1">
      <alignment vertical="center" wrapText="1"/>
    </xf>
    <xf numFmtId="3" fontId="74" fillId="0" borderId="17" xfId="6" applyNumberFormat="1" applyFont="1" applyBorder="1" applyAlignment="1">
      <alignment vertical="center" wrapText="1"/>
    </xf>
    <xf numFmtId="0" fontId="62" fillId="0" borderId="1" xfId="6" applyFont="1" applyBorder="1" applyAlignment="1">
      <alignment horizontal="left" vertical="center" wrapText="1"/>
    </xf>
    <xf numFmtId="0" fontId="62" fillId="0" borderId="2" xfId="6" applyFont="1" applyBorder="1" applyAlignment="1">
      <alignment horizontal="left" vertical="center" wrapText="1"/>
    </xf>
    <xf numFmtId="0" fontId="62" fillId="0" borderId="17" xfId="6" applyFont="1" applyBorder="1" applyAlignment="1">
      <alignment horizontal="left" vertical="center" wrapText="1"/>
    </xf>
    <xf numFmtId="3" fontId="60" fillId="0" borderId="1" xfId="6" applyNumberFormat="1" applyFont="1" applyBorder="1" applyAlignment="1">
      <alignment horizontal="center" vertical="center" wrapText="1"/>
    </xf>
    <xf numFmtId="0" fontId="60" fillId="0" borderId="2" xfId="6" applyFont="1" applyBorder="1" applyAlignment="1">
      <alignment horizontal="center" vertical="center" wrapText="1"/>
    </xf>
    <xf numFmtId="0" fontId="60" fillId="0" borderId="17" xfId="6" applyFont="1" applyBorder="1" applyAlignment="1">
      <alignment horizontal="center" vertical="center" wrapText="1"/>
    </xf>
    <xf numFmtId="0" fontId="44" fillId="0" borderId="98" xfId="6" applyFont="1" applyBorder="1" applyAlignment="1">
      <alignment horizontal="center" vertical="center" textRotation="90" wrapText="1"/>
    </xf>
    <xf numFmtId="0" fontId="51" fillId="0" borderId="100" xfId="6" applyFont="1" applyBorder="1" applyAlignment="1">
      <alignment horizontal="center" vertical="center" textRotation="90" wrapText="1"/>
    </xf>
    <xf numFmtId="0" fontId="51" fillId="0" borderId="101" xfId="6" applyFont="1" applyBorder="1" applyAlignment="1">
      <alignment horizontal="center" vertical="center" textRotation="90" wrapText="1"/>
    </xf>
    <xf numFmtId="0" fontId="41" fillId="0" borderId="65" xfId="6" applyFont="1" applyBorder="1" applyAlignment="1">
      <alignment horizontal="left" vertical="center"/>
    </xf>
    <xf numFmtId="184" fontId="70" fillId="0" borderId="10" xfId="6" applyNumberFormat="1" applyFont="1" applyBorder="1" applyAlignment="1">
      <alignment horizontal="center" vertical="center"/>
    </xf>
    <xf numFmtId="184" fontId="70" fillId="0" borderId="11" xfId="6" applyNumberFormat="1" applyFont="1" applyBorder="1" applyAlignment="1">
      <alignment horizontal="center" vertical="center"/>
    </xf>
    <xf numFmtId="0" fontId="56" fillId="0" borderId="67" xfId="0" applyFont="1" applyBorder="1" applyAlignment="1">
      <alignment horizontal="center" vertical="center" textRotation="91" wrapText="1"/>
    </xf>
    <xf numFmtId="0" fontId="56" fillId="0" borderId="27" xfId="0" applyFont="1" applyBorder="1" applyAlignment="1">
      <alignment horizontal="center" vertical="center" textRotation="91" wrapText="1"/>
    </xf>
    <xf numFmtId="0" fontId="56" fillId="0" borderId="104" xfId="0" applyFont="1" applyBorder="1" applyAlignment="1">
      <alignment horizontal="center" vertical="center" textRotation="91" wrapText="1"/>
    </xf>
    <xf numFmtId="0" fontId="56" fillId="0" borderId="3" xfId="0" applyFont="1" applyBorder="1" applyAlignment="1">
      <alignment horizontal="center" vertical="center" textRotation="91" wrapText="1"/>
    </xf>
    <xf numFmtId="0" fontId="56" fillId="0" borderId="0" xfId="0" applyFont="1" applyAlignment="1">
      <alignment horizontal="center" vertical="center" textRotation="91" wrapText="1"/>
    </xf>
    <xf numFmtId="0" fontId="56" fillId="0" borderId="6" xfId="0" applyFont="1" applyBorder="1" applyAlignment="1">
      <alignment horizontal="center" vertical="center" textRotation="91" wrapText="1"/>
    </xf>
    <xf numFmtId="0" fontId="56" fillId="0" borderId="12" xfId="0" applyFont="1" applyBorder="1" applyAlignment="1">
      <alignment horizontal="center" vertical="center" textRotation="91" wrapText="1"/>
    </xf>
    <xf numFmtId="0" fontId="56" fillId="0" borderId="13" xfId="0" applyFont="1" applyBorder="1" applyAlignment="1">
      <alignment horizontal="center" vertical="center" textRotation="91" wrapText="1"/>
    </xf>
    <xf numFmtId="0" fontId="56" fillId="0" borderId="22" xfId="0" applyFont="1" applyBorder="1" applyAlignment="1">
      <alignment horizontal="center" vertical="center" textRotation="91" wrapText="1"/>
    </xf>
    <xf numFmtId="0" fontId="40" fillId="0" borderId="9" xfId="6" applyFont="1" applyBorder="1" applyAlignment="1">
      <alignment horizontal="left" vertical="center"/>
    </xf>
    <xf numFmtId="3" fontId="63" fillId="0" borderId="9" xfId="0" applyNumberFormat="1" applyFont="1" applyBorder="1" applyAlignment="1">
      <alignment horizontal="center"/>
    </xf>
    <xf numFmtId="0" fontId="63" fillId="0" borderId="9" xfId="0" applyFont="1" applyBorder="1" applyAlignment="1">
      <alignment horizontal="center"/>
    </xf>
    <xf numFmtId="0" fontId="41" fillId="0" borderId="72" xfId="6" applyFont="1" applyBorder="1" applyAlignment="1">
      <alignment horizontal="left" vertical="center"/>
    </xf>
    <xf numFmtId="0" fontId="41" fillId="0" borderId="89" xfId="6" applyFont="1" applyBorder="1" applyAlignment="1">
      <alignment horizontal="left" vertical="center"/>
    </xf>
    <xf numFmtId="0" fontId="41" fillId="0" borderId="91" xfId="6" applyFont="1" applyBorder="1" applyAlignment="1">
      <alignment horizontal="left" vertical="center"/>
    </xf>
    <xf numFmtId="0" fontId="39" fillId="0" borderId="98" xfId="0" applyFont="1" applyBorder="1" applyAlignment="1">
      <alignment horizontal="center" vertical="center"/>
    </xf>
    <xf numFmtId="0" fontId="39" fillId="0" borderId="65" xfId="0" applyFont="1" applyBorder="1" applyAlignment="1">
      <alignment horizontal="center" vertical="center"/>
    </xf>
    <xf numFmtId="0" fontId="39" fillId="0" borderId="66" xfId="0" applyFont="1" applyBorder="1" applyAlignment="1">
      <alignment horizontal="center" vertical="center"/>
    </xf>
    <xf numFmtId="0" fontId="41" fillId="0" borderId="63" xfId="6" applyFont="1" applyBorder="1" applyAlignment="1">
      <alignment horizontal="center" vertical="center"/>
    </xf>
    <xf numFmtId="0" fontId="41" fillId="0" borderId="64" xfId="6" applyFont="1" applyBorder="1" applyAlignment="1">
      <alignment horizontal="center" vertical="center"/>
    </xf>
    <xf numFmtId="0" fontId="41" fillId="0" borderId="81" xfId="6" applyFont="1" applyBorder="1" applyAlignment="1">
      <alignment horizontal="center" vertical="center"/>
    </xf>
    <xf numFmtId="0" fontId="41" fillId="0" borderId="68" xfId="6" applyFont="1" applyBorder="1" applyAlignment="1">
      <alignment horizontal="center" vertical="center"/>
    </xf>
    <xf numFmtId="0" fontId="41" fillId="0" borderId="26" xfId="6" applyFont="1" applyBorder="1" applyAlignment="1">
      <alignment horizontal="center" vertical="center"/>
    </xf>
    <xf numFmtId="0" fontId="40" fillId="0" borderId="4" xfId="6" applyFont="1" applyBorder="1" applyAlignment="1">
      <alignment horizontal="left" vertical="center"/>
    </xf>
    <xf numFmtId="0" fontId="63" fillId="0" borderId="4" xfId="0" applyFont="1" applyBorder="1" applyAlignment="1">
      <alignment horizont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40" fillId="0" borderId="4" xfId="6" applyFont="1" applyBorder="1" applyAlignment="1">
      <alignment horizontal="left" vertical="center" wrapText="1"/>
    </xf>
    <xf numFmtId="3" fontId="63" fillId="0" borderId="4" xfId="0" applyNumberFormat="1" applyFont="1" applyBorder="1" applyAlignment="1">
      <alignment horizontal="center"/>
    </xf>
    <xf numFmtId="0" fontId="0" fillId="0" borderId="90" xfId="0" applyBorder="1" applyAlignment="1">
      <alignment horizontal="center"/>
    </xf>
    <xf numFmtId="0" fontId="34" fillId="0" borderId="102" xfId="0" applyFont="1" applyBorder="1" applyAlignment="1">
      <alignment horizontal="center"/>
    </xf>
    <xf numFmtId="0" fontId="34" fillId="0" borderId="32" xfId="0" applyFont="1" applyBorder="1" applyAlignment="1">
      <alignment horizontal="center"/>
    </xf>
    <xf numFmtId="0" fontId="34" fillId="0" borderId="103" xfId="0" applyFont="1" applyBorder="1" applyAlignment="1">
      <alignment horizontal="center"/>
    </xf>
    <xf numFmtId="0" fontId="34" fillId="0" borderId="80" xfId="0" applyFont="1" applyBorder="1" applyAlignment="1">
      <alignment horizontal="center"/>
    </xf>
    <xf numFmtId="0" fontId="34" fillId="0" borderId="72" xfId="0" applyFont="1" applyBorder="1" applyAlignment="1">
      <alignment horizontal="center"/>
    </xf>
    <xf numFmtId="0" fontId="34" fillId="0" borderId="89" xfId="0" applyFont="1" applyBorder="1" applyAlignment="1">
      <alignment horizontal="center"/>
    </xf>
    <xf numFmtId="0" fontId="34" fillId="0" borderId="42" xfId="0" applyFont="1" applyBorder="1" applyAlignment="1">
      <alignment horizontal="center"/>
    </xf>
    <xf numFmtId="0" fontId="57" fillId="0" borderId="1"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17" xfId="0" applyFont="1" applyBorder="1" applyAlignment="1">
      <alignment horizontal="center" vertical="center" wrapText="1"/>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17" xfId="0" applyFont="1" applyBorder="1" applyAlignment="1">
      <alignment horizontal="center" vertical="center"/>
    </xf>
    <xf numFmtId="0" fontId="56" fillId="0" borderId="10" xfId="0" applyFont="1" applyBorder="1" applyAlignment="1">
      <alignment horizontal="center" vertical="center" wrapText="1"/>
    </xf>
    <xf numFmtId="0" fontId="56" fillId="0" borderId="11"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0" xfId="0" applyFont="1" applyAlignment="1">
      <alignment horizontal="center" vertical="center" wrapText="1"/>
    </xf>
    <xf numFmtId="0" fontId="56" fillId="0" borderId="6" xfId="0" applyFont="1" applyBorder="1" applyAlignment="1">
      <alignment horizontal="center" vertical="center" wrapText="1"/>
    </xf>
    <xf numFmtId="0" fontId="56" fillId="0" borderId="102" xfId="0" applyFont="1" applyBorder="1" applyAlignment="1">
      <alignment horizontal="center" vertical="center" wrapText="1"/>
    </xf>
    <xf numFmtId="0" fontId="56" fillId="0" borderId="32" xfId="0" applyFont="1" applyBorder="1" applyAlignment="1">
      <alignment horizontal="center" vertical="center" wrapText="1"/>
    </xf>
    <xf numFmtId="0" fontId="56" fillId="0" borderId="103" xfId="0" applyFont="1" applyBorder="1" applyAlignment="1">
      <alignment horizontal="center" vertical="center" wrapText="1"/>
    </xf>
    <xf numFmtId="0" fontId="51" fillId="0" borderId="4" xfId="6" applyFont="1" applyBorder="1" applyAlignment="1">
      <alignment horizontal="center" vertical="center"/>
    </xf>
    <xf numFmtId="0" fontId="51" fillId="0" borderId="90" xfId="6" applyFont="1" applyBorder="1" applyAlignment="1">
      <alignment horizontal="center" vertical="center"/>
    </xf>
    <xf numFmtId="0" fontId="56" fillId="0" borderId="4" xfId="0" applyFont="1" applyBorder="1" applyAlignment="1">
      <alignment horizontal="left" vertical="center"/>
    </xf>
    <xf numFmtId="0" fontId="56" fillId="0" borderId="90" xfId="0" applyFont="1" applyBorder="1" applyAlignment="1">
      <alignment horizontal="left" vertical="center"/>
    </xf>
    <xf numFmtId="0" fontId="40" fillId="0" borderId="1" xfId="0" applyFont="1" applyBorder="1" applyAlignment="1">
      <alignment horizontal="center" vertical="center"/>
    </xf>
    <xf numFmtId="0" fontId="40" fillId="0" borderId="2" xfId="0" applyFont="1" applyBorder="1" applyAlignment="1">
      <alignment horizontal="center" vertical="center"/>
    </xf>
    <xf numFmtId="0" fontId="40" fillId="0" borderId="30" xfId="0" applyFont="1" applyBorder="1" applyAlignment="1">
      <alignment horizontal="center" vertical="center"/>
    </xf>
    <xf numFmtId="0" fontId="58" fillId="4" borderId="0" xfId="0" applyFont="1" applyFill="1" applyAlignment="1">
      <alignment horizontal="center" wrapText="1"/>
    </xf>
    <xf numFmtId="0" fontId="40" fillId="0" borderId="72" xfId="0" applyFont="1" applyBorder="1" applyAlignment="1">
      <alignment horizontal="center" vertical="center"/>
    </xf>
    <xf numFmtId="0" fontId="40" fillId="0" borderId="89" xfId="0" applyFont="1" applyBorder="1" applyAlignment="1">
      <alignment horizontal="center" vertical="center"/>
    </xf>
    <xf numFmtId="0" fontId="40" fillId="0" borderId="42" xfId="0" applyFont="1" applyBorder="1" applyAlignment="1">
      <alignment horizontal="center" vertical="center"/>
    </xf>
    <xf numFmtId="0" fontId="38" fillId="0" borderId="1" xfId="0" applyFont="1" applyBorder="1" applyAlignment="1">
      <alignment horizontal="center"/>
    </xf>
    <xf numFmtId="0" fontId="38" fillId="0" borderId="2" xfId="0" applyFont="1" applyBorder="1" applyAlignment="1">
      <alignment horizontal="center"/>
    </xf>
    <xf numFmtId="0" fontId="0" fillId="0" borderId="72" xfId="0" applyBorder="1" applyAlignment="1">
      <alignment horizontal="center"/>
    </xf>
    <xf numFmtId="0" fontId="0" fillId="0" borderId="89" xfId="0" applyBorder="1" applyAlignment="1">
      <alignment horizontal="center"/>
    </xf>
    <xf numFmtId="0" fontId="0" fillId="0" borderId="91" xfId="0" applyBorder="1" applyAlignment="1">
      <alignment horizontal="center"/>
    </xf>
    <xf numFmtId="0" fontId="61" fillId="5" borderId="14" xfId="14" applyFont="1" applyFill="1" applyBorder="1" applyAlignment="1">
      <alignment horizontal="center"/>
    </xf>
    <xf numFmtId="0" fontId="61" fillId="5" borderId="15" xfId="14" applyFont="1" applyFill="1" applyBorder="1" applyAlignment="1">
      <alignment horizontal="center"/>
    </xf>
    <xf numFmtId="0" fontId="61" fillId="5" borderId="16" xfId="14" applyFont="1" applyFill="1" applyBorder="1" applyAlignment="1">
      <alignment horizontal="center"/>
    </xf>
    <xf numFmtId="0" fontId="15" fillId="5" borderId="1" xfId="0" applyFont="1" applyFill="1" applyBorder="1" applyAlignment="1">
      <alignment horizontal="left" vertical="center" wrapText="1"/>
    </xf>
    <xf numFmtId="0" fontId="15" fillId="5" borderId="2" xfId="0" applyFont="1" applyFill="1" applyBorder="1" applyAlignment="1">
      <alignment horizontal="left" vertical="center" wrapText="1"/>
    </xf>
    <xf numFmtId="173" fontId="15" fillId="5" borderId="2" xfId="3" applyNumberFormat="1" applyFont="1" applyFill="1" applyBorder="1" applyAlignment="1">
      <alignment horizontal="center"/>
    </xf>
    <xf numFmtId="0" fontId="7" fillId="5" borderId="46" xfId="0" applyFont="1" applyFill="1" applyBorder="1" applyAlignment="1">
      <alignment horizontal="left" vertical="center"/>
    </xf>
    <xf numFmtId="173" fontId="7" fillId="5" borderId="46" xfId="3" applyNumberFormat="1" applyFont="1" applyFill="1" applyBorder="1" applyAlignment="1">
      <alignment horizontal="center"/>
    </xf>
    <xf numFmtId="0" fontId="7" fillId="5" borderId="45" xfId="0" applyFont="1" applyFill="1" applyBorder="1" applyAlignment="1">
      <alignment horizontal="left" vertical="center" wrapText="1"/>
    </xf>
    <xf numFmtId="0" fontId="7" fillId="5" borderId="46" xfId="0" applyFont="1" applyFill="1" applyBorder="1" applyAlignment="1">
      <alignment horizontal="left" vertical="center" wrapText="1"/>
    </xf>
    <xf numFmtId="173" fontId="7" fillId="5" borderId="49" xfId="3" applyNumberFormat="1" applyFont="1" applyFill="1" applyBorder="1" applyAlignment="1">
      <alignment horizontal="center"/>
    </xf>
    <xf numFmtId="0" fontId="7" fillId="5" borderId="47" xfId="0" applyFont="1" applyFill="1" applyBorder="1" applyAlignment="1">
      <alignment horizontal="left" vertical="center" wrapText="1"/>
    </xf>
    <xf numFmtId="173" fontId="7" fillId="5" borderId="47" xfId="3" applyNumberFormat="1" applyFont="1" applyFill="1" applyBorder="1" applyAlignment="1">
      <alignment horizontal="center"/>
    </xf>
    <xf numFmtId="0" fontId="15" fillId="4" borderId="24"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28"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26"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4" borderId="42" xfId="0" applyFont="1" applyFill="1" applyBorder="1" applyAlignment="1">
      <alignment horizontal="center" vertical="center" wrapText="1"/>
    </xf>
    <xf numFmtId="0" fontId="15" fillId="4" borderId="27" xfId="0" applyFont="1" applyFill="1" applyBorder="1" applyAlignment="1">
      <alignment horizontal="center" vertical="center"/>
    </xf>
    <xf numFmtId="0" fontId="15" fillId="4" borderId="32" xfId="0" applyFont="1" applyFill="1" applyBorder="1" applyAlignment="1">
      <alignment horizontal="center" vertical="center"/>
    </xf>
    <xf numFmtId="0" fontId="15" fillId="4" borderId="35"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39"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3" xfId="0" applyFont="1" applyFill="1" applyBorder="1" applyAlignment="1">
      <alignment horizontal="center" vertical="center" wrapText="1"/>
    </xf>
  </cellXfs>
  <cellStyles count="17">
    <cellStyle name="Comma 2" xfId="5" xr:uid="{00000000-0005-0000-0000-000000000000}"/>
    <cellStyle name="Currency 2" xfId="13" xr:uid="{00000000-0005-0000-0000-000001000000}"/>
    <cellStyle name="Hipervínculo" xfId="12" builtinId="8"/>
    <cellStyle name="Millares" xfId="2" builtinId="3"/>
    <cellStyle name="Millares 3" xfId="7" xr:uid="{00000000-0005-0000-0000-000004000000}"/>
    <cellStyle name="Moneda" xfId="3" builtinId="4"/>
    <cellStyle name="Moneda [0]" xfId="16" builtinId="7"/>
    <cellStyle name="Normal" xfId="0" builtinId="0"/>
    <cellStyle name="Normal 2" xfId="1" xr:uid="{00000000-0005-0000-0000-000008000000}"/>
    <cellStyle name="Normal 2 2" xfId="6" xr:uid="{00000000-0005-0000-0000-000009000000}"/>
    <cellStyle name="Normal 2 2 2" xfId="9" xr:uid="{00000000-0005-0000-0000-00000A000000}"/>
    <cellStyle name="Normal 2 2 3" xfId="11" xr:uid="{00000000-0005-0000-0000-00000B000000}"/>
    <cellStyle name="Normal 2 3" xfId="8" xr:uid="{00000000-0005-0000-0000-00000C000000}"/>
    <cellStyle name="Normal 3 2" xfId="14" xr:uid="{00000000-0005-0000-0000-00000D000000}"/>
    <cellStyle name="Normal 3 3 2" xfId="10" xr:uid="{00000000-0005-0000-0000-00000E000000}"/>
    <cellStyle name="Porcentaje" xfId="4" builtinId="5"/>
    <cellStyle name="Porcentaje 2" xfId="15" xr:uid="{00000000-0005-0000-0000-00001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599017</xdr:colOff>
      <xdr:row>76</xdr:row>
      <xdr:rowOff>177800</xdr:rowOff>
    </xdr:from>
    <xdr:to>
      <xdr:col>8</xdr:col>
      <xdr:colOff>687917</xdr:colOff>
      <xdr:row>82</xdr:row>
      <xdr:rowOff>67235</xdr:rowOff>
    </xdr:to>
    <xdr:sp macro="" textlink="">
      <xdr:nvSpPr>
        <xdr:cNvPr id="10" name="Speech Bubble: Rectangle 6">
          <a:extLst>
            <a:ext uri="{FF2B5EF4-FFF2-40B4-BE49-F238E27FC236}">
              <a16:creationId xmlns:a16="http://schemas.microsoft.com/office/drawing/2014/main" id="{00000000-0008-0000-0000-00000A000000}"/>
            </a:ext>
          </a:extLst>
        </xdr:cNvPr>
        <xdr:cNvSpPr/>
      </xdr:nvSpPr>
      <xdr:spPr>
        <a:xfrm>
          <a:off x="4599517" y="13647271"/>
          <a:ext cx="3013635" cy="998817"/>
        </a:xfrm>
        <a:prstGeom prst="wedgeRectCallout">
          <a:avLst>
            <a:gd name="adj1" fmla="val -71241"/>
            <a:gd name="adj2" fmla="val -5945"/>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baseline="0">
              <a:solidFill>
                <a:srgbClr val="0000FF"/>
              </a:solidFill>
              <a:latin typeface="+mn-lt"/>
              <a:ea typeface="+mn-ea"/>
              <a:cs typeface="+mn-cs"/>
            </a:rPr>
            <a:t>El Régimen de Tansparencia  Tributaria no está obligado a determinar el  registro tributario de rentas empresariales, por lo que estos saldos no se deben controlar </a:t>
          </a:r>
        </a:p>
      </xdr:txBody>
    </xdr:sp>
    <xdr:clientData/>
  </xdr:twoCellAnchor>
  <xdr:twoCellAnchor>
    <xdr:from>
      <xdr:col>12</xdr:col>
      <xdr:colOff>463302</xdr:colOff>
      <xdr:row>26</xdr:row>
      <xdr:rowOff>74334</xdr:rowOff>
    </xdr:from>
    <xdr:to>
      <xdr:col>19</xdr:col>
      <xdr:colOff>470648</xdr:colOff>
      <xdr:row>33</xdr:row>
      <xdr:rowOff>134471</xdr:rowOff>
    </xdr:to>
    <xdr:sp macro="" textlink="">
      <xdr:nvSpPr>
        <xdr:cNvPr id="11" name="Speech Bubble: Rectangle 4">
          <a:extLst>
            <a:ext uri="{FF2B5EF4-FFF2-40B4-BE49-F238E27FC236}">
              <a16:creationId xmlns:a16="http://schemas.microsoft.com/office/drawing/2014/main" id="{00000000-0008-0000-0000-00000B000000}"/>
            </a:ext>
          </a:extLst>
        </xdr:cNvPr>
        <xdr:cNvSpPr/>
      </xdr:nvSpPr>
      <xdr:spPr>
        <a:xfrm>
          <a:off x="10795126" y="5105775"/>
          <a:ext cx="2618316" cy="1191931"/>
        </a:xfrm>
        <a:prstGeom prst="wedgeRectCallout">
          <a:avLst>
            <a:gd name="adj1" fmla="val -64921"/>
            <a:gd name="adj2" fmla="val 47030"/>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baseline="0">
              <a:solidFill>
                <a:srgbClr val="FF0000"/>
              </a:solidFill>
              <a:latin typeface="+mn-lt"/>
              <a:ea typeface="+mn-ea"/>
              <a:cs typeface="+mn-cs"/>
            </a:rPr>
            <a:t>En este régimen formarán parte de la Base Imponible tanto las rentas percibidas con motivo de participaciones en otras empresas (ya sean afectas o no)  como asimismo el incremento CIDPC asociado a dichas rentas</a:t>
          </a:r>
        </a:p>
      </xdr:txBody>
    </xdr:sp>
    <xdr:clientData/>
  </xdr:twoCellAnchor>
  <xdr:twoCellAnchor>
    <xdr:from>
      <xdr:col>12</xdr:col>
      <xdr:colOff>508000</xdr:colOff>
      <xdr:row>54</xdr:row>
      <xdr:rowOff>111125</xdr:rowOff>
    </xdr:from>
    <xdr:to>
      <xdr:col>19</xdr:col>
      <xdr:colOff>539749</xdr:colOff>
      <xdr:row>60</xdr:row>
      <xdr:rowOff>86845</xdr:rowOff>
    </xdr:to>
    <xdr:sp macro="" textlink="">
      <xdr:nvSpPr>
        <xdr:cNvPr id="13" name="Speech Bubble: Rectangle 4">
          <a:extLst>
            <a:ext uri="{FF2B5EF4-FFF2-40B4-BE49-F238E27FC236}">
              <a16:creationId xmlns:a16="http://schemas.microsoft.com/office/drawing/2014/main" id="{00000000-0008-0000-0000-00000D000000}"/>
            </a:ext>
          </a:extLst>
        </xdr:cNvPr>
        <xdr:cNvSpPr/>
      </xdr:nvSpPr>
      <xdr:spPr>
        <a:xfrm>
          <a:off x="11620500" y="10001250"/>
          <a:ext cx="2635249" cy="912345"/>
        </a:xfrm>
        <a:prstGeom prst="wedgeRectCallout">
          <a:avLst>
            <a:gd name="adj1" fmla="val -67054"/>
            <a:gd name="adj2" fmla="val -132355"/>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En</a:t>
          </a:r>
          <a:r>
            <a:rPr lang="es-CL" sz="1100" baseline="0">
              <a:solidFill>
                <a:srgbClr val="FF0000"/>
              </a:solidFill>
            </a:rPr>
            <a:t> este régimen tanto los gastos del inciso primero, segundo y tercero del artículo 21 de la LIR no deben ser rebajados de la determinación de la Base Imponible </a:t>
          </a:r>
          <a:endParaRPr lang="es-CL" sz="1100">
            <a:solidFill>
              <a:srgbClr val="FF0000"/>
            </a:solidFill>
          </a:endParaRPr>
        </a:p>
      </xdr:txBody>
    </xdr:sp>
    <xdr:clientData/>
  </xdr:twoCellAnchor>
  <xdr:twoCellAnchor>
    <xdr:from>
      <xdr:col>12</xdr:col>
      <xdr:colOff>537079</xdr:colOff>
      <xdr:row>34</xdr:row>
      <xdr:rowOff>11905</xdr:rowOff>
    </xdr:from>
    <xdr:to>
      <xdr:col>19</xdr:col>
      <xdr:colOff>470648</xdr:colOff>
      <xdr:row>40</xdr:row>
      <xdr:rowOff>166686</xdr:rowOff>
    </xdr:to>
    <xdr:sp macro="" textlink="">
      <xdr:nvSpPr>
        <xdr:cNvPr id="14" name="Speech Bubble: Rectangle 4">
          <a:extLst>
            <a:ext uri="{FF2B5EF4-FFF2-40B4-BE49-F238E27FC236}">
              <a16:creationId xmlns:a16="http://schemas.microsoft.com/office/drawing/2014/main" id="{00000000-0008-0000-0000-00000E000000}"/>
            </a:ext>
          </a:extLst>
        </xdr:cNvPr>
        <xdr:cNvSpPr/>
      </xdr:nvSpPr>
      <xdr:spPr>
        <a:xfrm>
          <a:off x="11621798" y="6393655"/>
          <a:ext cx="2552944" cy="1190625"/>
        </a:xfrm>
        <a:prstGeom prst="wedgeRectCallout">
          <a:avLst>
            <a:gd name="adj1" fmla="val -69816"/>
            <a:gd name="adj2" fmla="val -38289"/>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Asimismo formarán</a:t>
          </a:r>
          <a:r>
            <a:rPr lang="es-CL" sz="1100" baseline="0">
              <a:solidFill>
                <a:srgbClr val="0000FF"/>
              </a:solidFill>
            </a:rPr>
            <a:t> parte  de la base imponible de impuestos finales </a:t>
          </a:r>
          <a:r>
            <a:rPr lang="es-CL" sz="1100">
              <a:solidFill>
                <a:srgbClr val="0000FF"/>
              </a:solidFill>
            </a:rPr>
            <a:t>todos</a:t>
          </a:r>
          <a:r>
            <a:rPr lang="es-CL" sz="1100" baseline="0">
              <a:solidFill>
                <a:srgbClr val="0000FF"/>
              </a:solidFill>
            </a:rPr>
            <a:t> los ingresos, sin considerar su fuente de origen ni si se trara de rentas con tributación cumplida, ingresos no renta o rentas  exentas.</a:t>
          </a:r>
          <a:endParaRPr lang="es-CL" sz="1100">
            <a:solidFill>
              <a:srgbClr val="0000FF"/>
            </a:solidFill>
          </a:endParaRPr>
        </a:p>
      </xdr:txBody>
    </xdr:sp>
    <xdr:clientData/>
  </xdr:twoCellAnchor>
  <xdr:twoCellAnchor>
    <xdr:from>
      <xdr:col>7</xdr:col>
      <xdr:colOff>564776</xdr:colOff>
      <xdr:row>94</xdr:row>
      <xdr:rowOff>123265</xdr:rowOff>
    </xdr:from>
    <xdr:to>
      <xdr:col>10</xdr:col>
      <xdr:colOff>568818</xdr:colOff>
      <xdr:row>100</xdr:row>
      <xdr:rowOff>78814</xdr:rowOff>
    </xdr:to>
    <xdr:sp macro="" textlink="">
      <xdr:nvSpPr>
        <xdr:cNvPr id="15" name="Speech Bubble: Rectangle 5">
          <a:extLst>
            <a:ext uri="{FF2B5EF4-FFF2-40B4-BE49-F238E27FC236}">
              <a16:creationId xmlns:a16="http://schemas.microsoft.com/office/drawing/2014/main" id="{00000000-0008-0000-0000-00000F000000}"/>
            </a:ext>
          </a:extLst>
        </xdr:cNvPr>
        <xdr:cNvSpPr/>
      </xdr:nvSpPr>
      <xdr:spPr>
        <a:xfrm>
          <a:off x="6178923" y="16584706"/>
          <a:ext cx="2996013" cy="1064932"/>
        </a:xfrm>
        <a:prstGeom prst="wedgeRectCallout">
          <a:avLst>
            <a:gd name="adj1" fmla="val -68300"/>
            <a:gd name="adj2" fmla="val 87820"/>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El</a:t>
          </a:r>
          <a:r>
            <a:rPr lang="es-CL" sz="1100" baseline="0">
              <a:solidFill>
                <a:srgbClr val="FF0000"/>
              </a:solidFill>
            </a:rPr>
            <a:t> régimen de Transparencia Tributaria, es un regimen de rentas con tributación cumplida, por lo que todos los retiros efectivos que realicen los propietarios No van a forman parte de la base de impuestos finales del F22.</a:t>
          </a:r>
          <a:endParaRPr lang="es-CL" sz="1100">
            <a:solidFill>
              <a:srgbClr val="FF0000"/>
            </a:solidFill>
          </a:endParaRPr>
        </a:p>
      </xdr:txBody>
    </xdr:sp>
    <xdr:clientData/>
  </xdr:twoCellAnchor>
  <xdr:twoCellAnchor>
    <xdr:from>
      <xdr:col>12</xdr:col>
      <xdr:colOff>414618</xdr:colOff>
      <xdr:row>17</xdr:row>
      <xdr:rowOff>56029</xdr:rowOff>
    </xdr:from>
    <xdr:to>
      <xdr:col>19</xdr:col>
      <xdr:colOff>383864</xdr:colOff>
      <xdr:row>21</xdr:row>
      <xdr:rowOff>68355</xdr:rowOff>
    </xdr:to>
    <xdr:sp macro="" textlink="">
      <xdr:nvSpPr>
        <xdr:cNvPr id="16" name="Speech Bubble: Rectangle 4">
          <a:extLst>
            <a:ext uri="{FF2B5EF4-FFF2-40B4-BE49-F238E27FC236}">
              <a16:creationId xmlns:a16="http://schemas.microsoft.com/office/drawing/2014/main" id="{C0529131-EF09-4528-B9BA-DC3DE39DA2B9}"/>
            </a:ext>
          </a:extLst>
        </xdr:cNvPr>
        <xdr:cNvSpPr/>
      </xdr:nvSpPr>
      <xdr:spPr>
        <a:xfrm>
          <a:off x="10746442" y="3451411"/>
          <a:ext cx="2580216" cy="819150"/>
        </a:xfrm>
        <a:prstGeom prst="wedgeRectCallout">
          <a:avLst>
            <a:gd name="adj1" fmla="val -103339"/>
            <a:gd name="adj2" fmla="val 4500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La</a:t>
          </a:r>
          <a:r>
            <a:rPr lang="es-CL" sz="1000" baseline="0">
              <a:solidFill>
                <a:srgbClr val="FF0000"/>
              </a:solidFill>
            </a:rPr>
            <a:t> norma del art. 14 letra D) N° 8 LIR, señala que las ventas a un relacionado que tribute bajo las normas de la letra A) del artículo 14 de la LIR se reconocerán en el ejercicio de su devengo.</a:t>
          </a:r>
          <a:endParaRPr lang="es-CL" sz="1000">
            <a:solidFill>
              <a:srgbClr val="FF0000"/>
            </a:solidFill>
          </a:endParaRPr>
        </a:p>
      </xdr:txBody>
    </xdr:sp>
    <xdr:clientData/>
  </xdr:twoCellAnchor>
  <xdr:twoCellAnchor>
    <xdr:from>
      <xdr:col>12</xdr:col>
      <xdr:colOff>414618</xdr:colOff>
      <xdr:row>22</xdr:row>
      <xdr:rowOff>0</xdr:rowOff>
    </xdr:from>
    <xdr:to>
      <xdr:col>19</xdr:col>
      <xdr:colOff>431199</xdr:colOff>
      <xdr:row>25</xdr:row>
      <xdr:rowOff>132853</xdr:rowOff>
    </xdr:to>
    <xdr:sp macro="" textlink="">
      <xdr:nvSpPr>
        <xdr:cNvPr id="17" name="Speech Bubble: Rectangle 16">
          <a:extLst>
            <a:ext uri="{FF2B5EF4-FFF2-40B4-BE49-F238E27FC236}">
              <a16:creationId xmlns:a16="http://schemas.microsoft.com/office/drawing/2014/main" id="{5C06F746-C880-4454-AB95-64A239D4C93E}"/>
            </a:ext>
          </a:extLst>
        </xdr:cNvPr>
        <xdr:cNvSpPr/>
      </xdr:nvSpPr>
      <xdr:spPr>
        <a:xfrm>
          <a:off x="10746442" y="4370294"/>
          <a:ext cx="2627551" cy="637118"/>
        </a:xfrm>
        <a:prstGeom prst="wedgeRectCallout">
          <a:avLst>
            <a:gd name="adj1" fmla="val -65845"/>
            <a:gd name="adj2" fmla="val -41321"/>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Ingreso tributario</a:t>
          </a:r>
          <a:r>
            <a:rPr lang="es-CL" sz="1000" baseline="0">
              <a:solidFill>
                <a:srgbClr val="0000FF"/>
              </a:solidFill>
            </a:rPr>
            <a:t> reconocido en el año 2019, el cual no debe reconocerse nuevamente en el año 2020</a:t>
          </a:r>
          <a:endParaRPr lang="es-CL" sz="1000">
            <a:solidFill>
              <a:srgbClr val="0000FF"/>
            </a:solidFill>
          </a:endParaRPr>
        </a:p>
      </xdr:txBody>
    </xdr:sp>
    <xdr:clientData/>
  </xdr:twoCellAnchor>
  <xdr:twoCellAnchor>
    <xdr:from>
      <xdr:col>12</xdr:col>
      <xdr:colOff>470648</xdr:colOff>
      <xdr:row>40</xdr:row>
      <xdr:rowOff>134471</xdr:rowOff>
    </xdr:from>
    <xdr:to>
      <xdr:col>19</xdr:col>
      <xdr:colOff>487229</xdr:colOff>
      <xdr:row>46</xdr:row>
      <xdr:rowOff>35611</xdr:rowOff>
    </xdr:to>
    <xdr:sp macro="" textlink="">
      <xdr:nvSpPr>
        <xdr:cNvPr id="18" name="Speech Bubble: Rectangle 17">
          <a:extLst>
            <a:ext uri="{FF2B5EF4-FFF2-40B4-BE49-F238E27FC236}">
              <a16:creationId xmlns:a16="http://schemas.microsoft.com/office/drawing/2014/main" id="{F425329A-2DE9-4D98-80D0-394FCC1519D8}"/>
            </a:ext>
          </a:extLst>
        </xdr:cNvPr>
        <xdr:cNvSpPr/>
      </xdr:nvSpPr>
      <xdr:spPr>
        <a:xfrm>
          <a:off x="10802472" y="7642412"/>
          <a:ext cx="2627551" cy="842434"/>
        </a:xfrm>
        <a:prstGeom prst="wedgeRectCallout">
          <a:avLst>
            <a:gd name="adj1" fmla="val -67319"/>
            <a:gd name="adj2" fmla="val 72850"/>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Dado</a:t>
          </a:r>
          <a:r>
            <a:rPr lang="es-CL" sz="1000" baseline="0">
              <a:solidFill>
                <a:srgbClr val="FF0000"/>
              </a:solidFill>
            </a:rPr>
            <a:t> que </a:t>
          </a:r>
          <a:r>
            <a:rPr lang="es-CL" sz="1000" baseline="0">
              <a:solidFill>
                <a:srgbClr val="FF0000"/>
              </a:solidFill>
              <a:latin typeface="+mn-lt"/>
              <a:ea typeface="+mn-ea"/>
              <a:cs typeface="+mn-cs"/>
            </a:rPr>
            <a:t>corresponde a compras o servicios del año 2019 y estos ya fueron reconocidos como gasto RLI  en ese año en el régimen de renta atribuida, no deben ser rebajados de la base imponible del año 2020.</a:t>
          </a:r>
        </a:p>
      </xdr:txBody>
    </xdr:sp>
    <xdr:clientData/>
  </xdr:twoCellAnchor>
  <xdr:twoCellAnchor>
    <xdr:from>
      <xdr:col>12</xdr:col>
      <xdr:colOff>504265</xdr:colOff>
      <xdr:row>47</xdr:row>
      <xdr:rowOff>22411</xdr:rowOff>
    </xdr:from>
    <xdr:to>
      <xdr:col>19</xdr:col>
      <xdr:colOff>485252</xdr:colOff>
      <xdr:row>52</xdr:row>
      <xdr:rowOff>78374</xdr:rowOff>
    </xdr:to>
    <xdr:sp macro="" textlink="">
      <xdr:nvSpPr>
        <xdr:cNvPr id="19" name="Speech Bubble: Rectangle 18">
          <a:extLst>
            <a:ext uri="{FF2B5EF4-FFF2-40B4-BE49-F238E27FC236}">
              <a16:creationId xmlns:a16="http://schemas.microsoft.com/office/drawing/2014/main" id="{4205FB35-F013-4B8D-A39A-EFE3A607A67F}"/>
            </a:ext>
          </a:extLst>
        </xdr:cNvPr>
        <xdr:cNvSpPr/>
      </xdr:nvSpPr>
      <xdr:spPr>
        <a:xfrm>
          <a:off x="10836089" y="8639735"/>
          <a:ext cx="2591957" cy="873992"/>
        </a:xfrm>
        <a:prstGeom prst="wedgeRectCallout">
          <a:avLst>
            <a:gd name="adj1" fmla="val -68436"/>
            <a:gd name="adj2" fmla="val -22739"/>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Desde</a:t>
          </a:r>
          <a:r>
            <a:rPr lang="es-CL" sz="1000" baseline="0">
              <a:solidFill>
                <a:srgbClr val="0000FF"/>
              </a:solidFill>
            </a:rPr>
            <a:t> la tabla de amortización, proporcionada por el Banco, se extrajo que del total de la cuota pagada ($500.000) el monto de capital ascendía a $220.000 y los intereses a $280.000.</a:t>
          </a:r>
          <a:endParaRPr lang="es-CL" sz="1000">
            <a:solidFill>
              <a:srgbClr val="0000FF"/>
            </a:solidFill>
          </a:endParaRPr>
        </a:p>
      </xdr:txBody>
    </xdr:sp>
    <xdr:clientData/>
  </xdr:twoCellAnchor>
  <xdr:twoCellAnchor>
    <xdr:from>
      <xdr:col>9</xdr:col>
      <xdr:colOff>324971</xdr:colOff>
      <xdr:row>56</xdr:row>
      <xdr:rowOff>56030</xdr:rowOff>
    </xdr:from>
    <xdr:to>
      <xdr:col>11</xdr:col>
      <xdr:colOff>917140</xdr:colOff>
      <xdr:row>62</xdr:row>
      <xdr:rowOff>89025</xdr:rowOff>
    </xdr:to>
    <xdr:sp macro="" textlink="">
      <xdr:nvSpPr>
        <xdr:cNvPr id="20" name="Speech Bubble: Rectangle 1">
          <a:extLst>
            <a:ext uri="{FF2B5EF4-FFF2-40B4-BE49-F238E27FC236}">
              <a16:creationId xmlns:a16="http://schemas.microsoft.com/office/drawing/2014/main" id="{B1F54933-9DF2-4197-B388-F1B6792FF5B9}"/>
            </a:ext>
          </a:extLst>
        </xdr:cNvPr>
        <xdr:cNvSpPr/>
      </xdr:nvSpPr>
      <xdr:spPr>
        <a:xfrm>
          <a:off x="8075940" y="10295405"/>
          <a:ext cx="2485263" cy="985495"/>
        </a:xfrm>
        <a:prstGeom prst="wedgeRectCallout">
          <a:avLst>
            <a:gd name="adj1" fmla="val -94290"/>
            <a:gd name="adj2" fmla="val 49646"/>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Para que proceda la rebaja</a:t>
          </a:r>
          <a:r>
            <a:rPr lang="es-CL" sz="1000" baseline="0">
              <a:solidFill>
                <a:srgbClr val="0000FF"/>
              </a:solidFill>
            </a:rPr>
            <a:t> </a:t>
          </a:r>
          <a:r>
            <a:rPr lang="es-CL" sz="1000">
              <a:solidFill>
                <a:srgbClr val="0000FF"/>
              </a:solidFill>
              <a:latin typeface="+mn-lt"/>
              <a:ea typeface="+mn-ea"/>
              <a:cs typeface="+mn-cs"/>
            </a:rPr>
            <a:t>como gasto al 01.01.2020 en el régimen opcional</a:t>
          </a:r>
          <a:r>
            <a:rPr lang="es-CL" sz="1000" baseline="0">
              <a:solidFill>
                <a:srgbClr val="0000FF"/>
              </a:solidFill>
              <a:latin typeface="+mn-lt"/>
              <a:ea typeface="+mn-ea"/>
              <a:cs typeface="+mn-cs"/>
            </a:rPr>
            <a:t> de transparencia  tributaria </a:t>
          </a:r>
          <a:r>
            <a:rPr lang="es-CL" sz="1000">
              <a:solidFill>
                <a:srgbClr val="0000FF"/>
              </a:solidFill>
              <a:latin typeface="+mn-lt"/>
              <a:ea typeface="+mn-ea"/>
              <a:cs typeface="+mn-cs"/>
            </a:rPr>
            <a:t>, el activo fijo y las existencias deben encontrarse pagadas</a:t>
          </a:r>
          <a:r>
            <a:rPr lang="es-CL" sz="1000" baseline="0">
              <a:solidFill>
                <a:srgbClr val="0000FF"/>
              </a:solidFill>
              <a:latin typeface="+mn-lt"/>
              <a:ea typeface="+mn-ea"/>
              <a:cs typeface="+mn-cs"/>
            </a:rPr>
            <a:t> y ser acreditadas fechacientemente.</a:t>
          </a:r>
          <a:endParaRPr lang="es-CL" sz="1000">
            <a:solidFill>
              <a:srgbClr val="0000FF"/>
            </a:solidFill>
            <a:latin typeface="+mn-lt"/>
            <a:ea typeface="+mn-ea"/>
            <a:cs typeface="+mn-cs"/>
          </a:endParaRPr>
        </a:p>
      </xdr:txBody>
    </xdr:sp>
    <xdr:clientData/>
  </xdr:twoCellAnchor>
  <xdr:twoCellAnchor>
    <xdr:from>
      <xdr:col>9</xdr:col>
      <xdr:colOff>448236</xdr:colOff>
      <xdr:row>64</xdr:row>
      <xdr:rowOff>123266</xdr:rowOff>
    </xdr:from>
    <xdr:to>
      <xdr:col>12</xdr:col>
      <xdr:colOff>58123</xdr:colOff>
      <xdr:row>67</xdr:row>
      <xdr:rowOff>85291</xdr:rowOff>
    </xdr:to>
    <xdr:sp macro="" textlink="">
      <xdr:nvSpPr>
        <xdr:cNvPr id="21" name="Speech Bubble: Rectangle 20">
          <a:extLst>
            <a:ext uri="{FF2B5EF4-FFF2-40B4-BE49-F238E27FC236}">
              <a16:creationId xmlns:a16="http://schemas.microsoft.com/office/drawing/2014/main" id="{FD333211-31E5-475A-A4E2-A6BA03FDC349}"/>
            </a:ext>
          </a:extLst>
        </xdr:cNvPr>
        <xdr:cNvSpPr/>
      </xdr:nvSpPr>
      <xdr:spPr>
        <a:xfrm>
          <a:off x="8191501" y="11452413"/>
          <a:ext cx="2198446" cy="455084"/>
        </a:xfrm>
        <a:prstGeom prst="wedgeRectCallout">
          <a:avLst>
            <a:gd name="adj1" fmla="val -69166"/>
            <a:gd name="adj2" fmla="val 18358"/>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ctr" anchorCtr="0"/>
        <a:lstStyle/>
        <a:p>
          <a:pPr algn="ctr"/>
          <a:r>
            <a:rPr lang="es-CL" sz="1000">
              <a:solidFill>
                <a:srgbClr val="FF0000"/>
              </a:solidFill>
            </a:rPr>
            <a:t>Capital Propio Tributario informado en el</a:t>
          </a:r>
          <a:r>
            <a:rPr lang="es-CL" sz="1000" baseline="0">
              <a:solidFill>
                <a:srgbClr val="FF0000"/>
              </a:solidFill>
            </a:rPr>
            <a:t> código 645 del F22 del AT.2020</a:t>
          </a:r>
          <a:endParaRPr lang="es-CL" sz="1000">
            <a:solidFill>
              <a:srgbClr val="FF0000"/>
            </a:solidFill>
          </a:endParaRPr>
        </a:p>
      </xdr:txBody>
    </xdr:sp>
    <xdr:clientData/>
  </xdr:twoCellAnchor>
  <xdr:twoCellAnchor>
    <xdr:from>
      <xdr:col>7</xdr:col>
      <xdr:colOff>593912</xdr:colOff>
      <xdr:row>103</xdr:row>
      <xdr:rowOff>1</xdr:rowOff>
    </xdr:from>
    <xdr:to>
      <xdr:col>10</xdr:col>
      <xdr:colOff>601066</xdr:colOff>
      <xdr:row>106</xdr:row>
      <xdr:rowOff>150159</xdr:rowOff>
    </xdr:to>
    <xdr:sp macro="" textlink="">
      <xdr:nvSpPr>
        <xdr:cNvPr id="22" name="Speech Bubble: Rectangle 21">
          <a:extLst>
            <a:ext uri="{FF2B5EF4-FFF2-40B4-BE49-F238E27FC236}">
              <a16:creationId xmlns:a16="http://schemas.microsoft.com/office/drawing/2014/main" id="{BDC1EAD1-5213-42E2-A761-FF19238D3F74}"/>
            </a:ext>
          </a:extLst>
        </xdr:cNvPr>
        <xdr:cNvSpPr/>
      </xdr:nvSpPr>
      <xdr:spPr>
        <a:xfrm>
          <a:off x="6208059" y="18052677"/>
          <a:ext cx="2999125" cy="800100"/>
        </a:xfrm>
        <a:prstGeom prst="wedgeRectCallout">
          <a:avLst>
            <a:gd name="adj1" fmla="val -68574"/>
            <a:gd name="adj2" fmla="val 8565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El monto del reajuste del PPM ascendió a $875 </a:t>
          </a:r>
          <a:r>
            <a:rPr lang="es-CL" sz="1100">
              <a:solidFill>
                <a:srgbClr val="0000FF"/>
              </a:solidFill>
              <a:effectLst/>
              <a:latin typeface="+mn-lt"/>
              <a:ea typeface="+mn-ea"/>
              <a:cs typeface="+mn-cs"/>
            </a:rPr>
            <a:t>($208.375. - $207.500)</a:t>
          </a:r>
          <a:r>
            <a:rPr lang="es-CL" sz="1100">
              <a:solidFill>
                <a:srgbClr val="0000FF"/>
              </a:solidFill>
            </a:rPr>
            <a:t> el cual debe ser reconocido en la Base</a:t>
          </a:r>
          <a:r>
            <a:rPr lang="es-CL" sz="1100" baseline="0">
              <a:solidFill>
                <a:srgbClr val="0000FF"/>
              </a:solidFill>
            </a:rPr>
            <a:t> imponible determinada </a:t>
          </a:r>
          <a:r>
            <a:rPr lang="es-CL" sz="1100">
              <a:solidFill>
                <a:srgbClr val="0000FF"/>
              </a:solidFill>
            </a:rPr>
            <a:t> al 31 de diciembre del 2020.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41461</xdr:colOff>
      <xdr:row>45</xdr:row>
      <xdr:rowOff>14567</xdr:rowOff>
    </xdr:from>
    <xdr:to>
      <xdr:col>14</xdr:col>
      <xdr:colOff>358589</xdr:colOff>
      <xdr:row>50</xdr:row>
      <xdr:rowOff>44823</xdr:rowOff>
    </xdr:to>
    <xdr:sp macro="" textlink="">
      <xdr:nvSpPr>
        <xdr:cNvPr id="10" name="Speech Bubble: Rectangle 4">
          <a:extLst>
            <a:ext uri="{FF2B5EF4-FFF2-40B4-BE49-F238E27FC236}">
              <a16:creationId xmlns:a16="http://schemas.microsoft.com/office/drawing/2014/main" id="{00000000-0008-0000-0100-00000A000000}"/>
            </a:ext>
          </a:extLst>
        </xdr:cNvPr>
        <xdr:cNvSpPr/>
      </xdr:nvSpPr>
      <xdr:spPr>
        <a:xfrm>
          <a:off x="8109696" y="9102538"/>
          <a:ext cx="3824569" cy="1005167"/>
        </a:xfrm>
        <a:prstGeom prst="wedgeRectCallout">
          <a:avLst>
            <a:gd name="adj1" fmla="val -57000"/>
            <a:gd name="adj2" fmla="val 13328"/>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El</a:t>
          </a:r>
          <a:r>
            <a:rPr lang="es-CL" sz="1000" baseline="0">
              <a:solidFill>
                <a:srgbClr val="FF0000"/>
              </a:solidFill>
            </a:rPr>
            <a:t> Régimen de transparencia Tributaria es un régimen donde el 100% de las rentas deben estar con tributación cumplida, es por ello que al provenir de un régimen con utilidades pendientes de tributación, dichas utilidades deben ser incorporadas en la Base Imponible a asignar a los socios</a:t>
          </a:r>
          <a:endParaRPr lang="es-CL" sz="1000">
            <a:solidFill>
              <a:srgbClr val="FF0000"/>
            </a:solidFill>
          </a:endParaRPr>
        </a:p>
      </xdr:txBody>
    </xdr:sp>
    <xdr:clientData/>
  </xdr:twoCellAnchor>
  <xdr:twoCellAnchor>
    <xdr:from>
      <xdr:col>5</xdr:col>
      <xdr:colOff>111126</xdr:colOff>
      <xdr:row>40</xdr:row>
      <xdr:rowOff>70037</xdr:rowOff>
    </xdr:from>
    <xdr:to>
      <xdr:col>11</xdr:col>
      <xdr:colOff>433295</xdr:colOff>
      <xdr:row>41</xdr:row>
      <xdr:rowOff>127000</xdr:rowOff>
    </xdr:to>
    <xdr:sp macro="" textlink="">
      <xdr:nvSpPr>
        <xdr:cNvPr id="11" name="Speech Bubble: Rectangle 4">
          <a:extLst>
            <a:ext uri="{FF2B5EF4-FFF2-40B4-BE49-F238E27FC236}">
              <a16:creationId xmlns:a16="http://schemas.microsoft.com/office/drawing/2014/main" id="{00000000-0008-0000-0100-00000B000000}"/>
            </a:ext>
          </a:extLst>
        </xdr:cNvPr>
        <xdr:cNvSpPr/>
      </xdr:nvSpPr>
      <xdr:spPr>
        <a:xfrm>
          <a:off x="4079876" y="8356787"/>
          <a:ext cx="5481544" cy="263338"/>
        </a:xfrm>
        <a:prstGeom prst="wedgeRectCallout">
          <a:avLst>
            <a:gd name="adj1" fmla="val 26643"/>
            <a:gd name="adj2" fmla="val -81758"/>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Renta a asignar a</a:t>
          </a:r>
          <a:r>
            <a:rPr lang="es-CL" sz="1000" baseline="0">
              <a:solidFill>
                <a:srgbClr val="0000FF"/>
              </a:solidFill>
            </a:rPr>
            <a:t> los propietarios, la cual se gravará con los impuestos finales.</a:t>
          </a:r>
        </a:p>
      </xdr:txBody>
    </xdr:sp>
    <xdr:clientData/>
  </xdr:twoCellAnchor>
  <xdr:twoCellAnchor>
    <xdr:from>
      <xdr:col>11</xdr:col>
      <xdr:colOff>174065</xdr:colOff>
      <xdr:row>37</xdr:row>
      <xdr:rowOff>149809</xdr:rowOff>
    </xdr:from>
    <xdr:to>
      <xdr:col>14</xdr:col>
      <xdr:colOff>492125</xdr:colOff>
      <xdr:row>40</xdr:row>
      <xdr:rowOff>0</xdr:rowOff>
    </xdr:to>
    <xdr:sp macro="" textlink="">
      <xdr:nvSpPr>
        <xdr:cNvPr id="12" name="Speech Bubble: Rectangle 4">
          <a:extLst>
            <a:ext uri="{FF2B5EF4-FFF2-40B4-BE49-F238E27FC236}">
              <a16:creationId xmlns:a16="http://schemas.microsoft.com/office/drawing/2014/main" id="{00000000-0008-0000-0100-00000C000000}"/>
            </a:ext>
          </a:extLst>
        </xdr:cNvPr>
        <xdr:cNvSpPr/>
      </xdr:nvSpPr>
      <xdr:spPr>
        <a:xfrm>
          <a:off x="9778440" y="7769809"/>
          <a:ext cx="2762810" cy="516941"/>
        </a:xfrm>
        <a:prstGeom prst="wedgeRectCallout">
          <a:avLst>
            <a:gd name="adj1" fmla="val -56733"/>
            <a:gd name="adj2" fmla="val 10696"/>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La</a:t>
          </a:r>
          <a:r>
            <a:rPr lang="es-CL" sz="1000" baseline="0">
              <a:solidFill>
                <a:srgbClr val="FF0000"/>
              </a:solidFill>
            </a:rPr>
            <a:t> Pyme que se acoja al régimen de transparencia Tributaria queda liberada del IDPC</a:t>
          </a:r>
          <a:endParaRPr lang="es-CL" sz="1000">
            <a:solidFill>
              <a:srgbClr val="FF0000"/>
            </a:solidFill>
          </a:endParaRPr>
        </a:p>
      </xdr:txBody>
    </xdr:sp>
    <xdr:clientData/>
  </xdr:twoCellAnchor>
  <xdr:twoCellAnchor>
    <xdr:from>
      <xdr:col>11</xdr:col>
      <xdr:colOff>74035</xdr:colOff>
      <xdr:row>17</xdr:row>
      <xdr:rowOff>143770</xdr:rowOff>
    </xdr:from>
    <xdr:to>
      <xdr:col>14</xdr:col>
      <xdr:colOff>571501</xdr:colOff>
      <xdr:row>23</xdr:row>
      <xdr:rowOff>0</xdr:rowOff>
    </xdr:to>
    <xdr:sp macro="" textlink="">
      <xdr:nvSpPr>
        <xdr:cNvPr id="13" name="Speech Bubble: Rectangle 6">
          <a:extLst>
            <a:ext uri="{FF2B5EF4-FFF2-40B4-BE49-F238E27FC236}">
              <a16:creationId xmlns:a16="http://schemas.microsoft.com/office/drawing/2014/main" id="{00000000-0008-0000-0100-00000D000000}"/>
            </a:ext>
          </a:extLst>
        </xdr:cNvPr>
        <xdr:cNvSpPr/>
      </xdr:nvSpPr>
      <xdr:spPr>
        <a:xfrm>
          <a:off x="9195623" y="3662417"/>
          <a:ext cx="2951554" cy="1066465"/>
        </a:xfrm>
        <a:prstGeom prst="wedgeRectCallout">
          <a:avLst>
            <a:gd name="adj1" fmla="val -87131"/>
            <a:gd name="adj2" fmla="val -5046"/>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s-CL" sz="1000" b="0" i="0" u="none" strike="noStrike" baseline="0">
              <a:solidFill>
                <a:srgbClr val="0000FF"/>
              </a:solidFill>
              <a:latin typeface="+mn-lt"/>
              <a:ea typeface="+mn-ea"/>
              <a:cs typeface="+mn-cs"/>
            </a:rPr>
            <a:t>Al momento de ingresar al Régimen de Transparencia Tributaria  se debe agregar a la base imponible como mínimo una décima parte del ingreso diferido en cada ejercicio, hasta su total computación independientemente que abandone o no el régimen de transparencia </a:t>
          </a:r>
          <a:endParaRPr lang="es-CL" sz="1000" strike="sngStrike">
            <a:solidFill>
              <a:srgbClr val="0000FF"/>
            </a:solidFill>
          </a:endParaRPr>
        </a:p>
      </xdr:txBody>
    </xdr:sp>
    <xdr:clientData/>
  </xdr:twoCellAnchor>
  <xdr:twoCellAnchor>
    <xdr:from>
      <xdr:col>0</xdr:col>
      <xdr:colOff>246530</xdr:colOff>
      <xdr:row>58</xdr:row>
      <xdr:rowOff>164951</xdr:rowOff>
    </xdr:from>
    <xdr:to>
      <xdr:col>10</xdr:col>
      <xdr:colOff>61857</xdr:colOff>
      <xdr:row>66</xdr:row>
      <xdr:rowOff>78441</xdr:rowOff>
    </xdr:to>
    <xdr:sp macro="" textlink="">
      <xdr:nvSpPr>
        <xdr:cNvPr id="14" name="Speech Bubble: Rectangle 4">
          <a:extLst>
            <a:ext uri="{FF2B5EF4-FFF2-40B4-BE49-F238E27FC236}">
              <a16:creationId xmlns:a16="http://schemas.microsoft.com/office/drawing/2014/main" id="{00000000-0008-0000-0100-00000E000000}"/>
            </a:ext>
          </a:extLst>
        </xdr:cNvPr>
        <xdr:cNvSpPr/>
      </xdr:nvSpPr>
      <xdr:spPr>
        <a:xfrm>
          <a:off x="246530" y="11852686"/>
          <a:ext cx="7883562" cy="1437490"/>
        </a:xfrm>
        <a:prstGeom prst="wedgeRectCallout">
          <a:avLst>
            <a:gd name="adj1" fmla="val 41335"/>
            <a:gd name="adj2" fmla="val -59069"/>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s-CL" sz="1000" b="0" i="0" u="none" strike="noStrike" baseline="0">
              <a:solidFill>
                <a:srgbClr val="FF0000"/>
              </a:solidFill>
              <a:latin typeface="+mn-lt"/>
              <a:ea typeface="+mn-ea"/>
              <a:cs typeface="+mn-cs"/>
            </a:rPr>
            <a:t>El crédito del artículo 33 bis, se imputará a los impuestos finales que afecten a los propietarios, y se asignará </a:t>
          </a:r>
          <a:r>
            <a:rPr lang="es-CL" sz="1000">
              <a:solidFill>
                <a:srgbClr val="FF0000"/>
              </a:solidFill>
              <a:effectLst/>
              <a:latin typeface="+mn-lt"/>
              <a:ea typeface="+mn-ea"/>
              <a:cs typeface="+mn-cs"/>
            </a:rPr>
            <a:t>según la forma que ellos hayan acordado repartir sus utilidades de acuerdo a lo estipulado en el pacto social, los estatutos o, si no son procedentes dichos instrumentos por el tipo de empresa de que se trata, en una escritura pública. En caso que no resulte aplicable lo anterior, la proporción que corresponderá a cada propietario se determinará de acuerdo a la participación en el capital enterado o pagado, y en su defecto, el capital aportado o suscrito. Para el caso de comuneros que no hayan acordado una forma distinta mediante una escritura pública, la proporción se determinará según su cuota en el bien de que se trate. (b)</a:t>
          </a:r>
          <a:r>
            <a:rPr lang="es-CL" sz="1000" baseline="0">
              <a:solidFill>
                <a:srgbClr val="FF0000"/>
              </a:solidFill>
              <a:effectLst/>
              <a:latin typeface="+mn-lt"/>
              <a:ea typeface="+mn-ea"/>
              <a:cs typeface="+mn-cs"/>
            </a:rPr>
            <a:t> del N°8 de la letra D) del artículo 14 de la LIR.</a:t>
          </a:r>
        </a:p>
        <a:p>
          <a:r>
            <a:rPr lang="es-CL" sz="1000" baseline="0">
              <a:solidFill>
                <a:srgbClr val="FF0000"/>
              </a:solidFill>
              <a:effectLst/>
              <a:latin typeface="+mn-lt"/>
              <a:ea typeface="+mn-ea"/>
              <a:cs typeface="+mn-cs"/>
            </a:rPr>
            <a:t>Este crédito debe ser informado al SII a través de la Declaración Jurada N°1947</a:t>
          </a:r>
          <a:endParaRPr lang="es-CL" sz="1000">
            <a:solidFill>
              <a:srgbClr val="FF0000"/>
            </a:solidFill>
            <a:effectLst/>
            <a:latin typeface="+mn-lt"/>
            <a:ea typeface="+mn-ea"/>
            <a:cs typeface="+mn-cs"/>
          </a:endParaRPr>
        </a:p>
        <a:p>
          <a:endParaRPr lang="es-CL" sz="1000" b="0" i="0" u="none" strike="noStrike" baseline="0">
            <a:solidFill>
              <a:srgbClr val="FF0000"/>
            </a:solidFill>
            <a:latin typeface="+mn-lt"/>
            <a:ea typeface="+mn-ea"/>
            <a:cs typeface="+mn-cs"/>
          </a:endParaRPr>
        </a:p>
      </xdr:txBody>
    </xdr:sp>
    <xdr:clientData/>
  </xdr:twoCellAnchor>
  <xdr:twoCellAnchor>
    <xdr:from>
      <xdr:col>10</xdr:col>
      <xdr:colOff>421341</xdr:colOff>
      <xdr:row>24</xdr:row>
      <xdr:rowOff>184225</xdr:rowOff>
    </xdr:from>
    <xdr:to>
      <xdr:col>14</xdr:col>
      <xdr:colOff>497541</xdr:colOff>
      <xdr:row>28</xdr:row>
      <xdr:rowOff>108025</xdr:rowOff>
    </xdr:to>
    <xdr:sp macro="" textlink="">
      <xdr:nvSpPr>
        <xdr:cNvPr id="16" name="Speech Bubble: Rectangle 2">
          <a:extLst>
            <a:ext uri="{FF2B5EF4-FFF2-40B4-BE49-F238E27FC236}">
              <a16:creationId xmlns:a16="http://schemas.microsoft.com/office/drawing/2014/main" id="{00000000-0008-0000-0100-000010000000}"/>
            </a:ext>
          </a:extLst>
        </xdr:cNvPr>
        <xdr:cNvSpPr/>
      </xdr:nvSpPr>
      <xdr:spPr>
        <a:xfrm>
          <a:off x="8731623" y="4854837"/>
          <a:ext cx="3688977" cy="658906"/>
        </a:xfrm>
        <a:prstGeom prst="wedgeRectCallout">
          <a:avLst>
            <a:gd name="adj1" fmla="val -60101"/>
            <a:gd name="adj2" fmla="val -23038"/>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s-CL" sz="1000" b="0" i="0" u="none" strike="noStrike" baseline="0">
              <a:solidFill>
                <a:srgbClr val="FF0000"/>
              </a:solidFill>
              <a:latin typeface="+mn-lt"/>
              <a:ea typeface="+mn-ea"/>
              <a:cs typeface="+mn-cs"/>
            </a:rPr>
            <a:t>En caso que sea procedente el crédito del artículo 33 bis de la LIR, sólo se considerará como egreso el valor del activo, depurado del crédito por inversiones en activo fijo.</a:t>
          </a:r>
        </a:p>
        <a:p>
          <a:r>
            <a:rPr lang="es-CL" sz="1000" b="0" i="0" u="none" strike="noStrike" baseline="0">
              <a:solidFill>
                <a:schemeClr val="dk1"/>
              </a:solidFill>
              <a:latin typeface="+mn-lt"/>
              <a:ea typeface="+mn-ea"/>
              <a:cs typeface="+mn-cs"/>
            </a:rPr>
            <a:t> </a:t>
          </a:r>
          <a:r>
            <a:rPr lang="es-CL" sz="1000" b="0" i="0" u="none" strike="noStrike" baseline="0">
              <a:solidFill>
                <a:srgbClr val="FF0000"/>
              </a:solidFill>
              <a:latin typeface="+mn-lt"/>
              <a:ea typeface="+mn-ea"/>
              <a:cs typeface="+mn-cs"/>
            </a:rPr>
            <a:t>.</a:t>
          </a:r>
          <a:endParaRPr lang="es-CL" sz="1000" baseline="0">
            <a:solidFill>
              <a:srgbClr val="FF0000"/>
            </a:solidFill>
          </a:endParaRPr>
        </a:p>
      </xdr:txBody>
    </xdr:sp>
    <xdr:clientData/>
  </xdr:twoCellAnchor>
  <xdr:twoCellAnchor>
    <xdr:from>
      <xdr:col>10</xdr:col>
      <xdr:colOff>116988</xdr:colOff>
      <xdr:row>53</xdr:row>
      <xdr:rowOff>116541</xdr:rowOff>
    </xdr:from>
    <xdr:to>
      <xdr:col>14</xdr:col>
      <xdr:colOff>336176</xdr:colOff>
      <xdr:row>57</xdr:row>
      <xdr:rowOff>147021</xdr:rowOff>
    </xdr:to>
    <xdr:sp macro="" textlink="">
      <xdr:nvSpPr>
        <xdr:cNvPr id="17" name="Speech Bubble: Rectangle 4">
          <a:extLst>
            <a:ext uri="{FF2B5EF4-FFF2-40B4-BE49-F238E27FC236}">
              <a16:creationId xmlns:a16="http://schemas.microsoft.com/office/drawing/2014/main" id="{00000000-0008-0000-0100-000011000000}"/>
            </a:ext>
          </a:extLst>
        </xdr:cNvPr>
        <xdr:cNvSpPr/>
      </xdr:nvSpPr>
      <xdr:spPr>
        <a:xfrm>
          <a:off x="8185223" y="10728512"/>
          <a:ext cx="3726629" cy="848509"/>
        </a:xfrm>
        <a:prstGeom prst="wedgeRectCallout">
          <a:avLst>
            <a:gd name="adj1" fmla="val -60128"/>
            <a:gd name="adj2" fmla="val 49840"/>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s-CL" sz="1000" b="0" i="0" u="none" strike="noStrike" baseline="0">
              <a:solidFill>
                <a:srgbClr val="0000FF"/>
              </a:solidFill>
              <a:latin typeface="+mn-lt"/>
              <a:ea typeface="+mn-ea"/>
              <a:cs typeface="+mn-cs"/>
            </a:rPr>
            <a:t>Debido a que al régimen de Transparencia Tributaria  no le aplican las normas de Correciión Monetaira  establecidas en el artículo 41 de la LIR, para determinar el crédito del artículo 33 bis el valor de adquisición no se debe reajustar.</a:t>
          </a:r>
        </a:p>
      </xdr:txBody>
    </xdr:sp>
    <xdr:clientData/>
  </xdr:twoCellAnchor>
  <xdr:twoCellAnchor>
    <xdr:from>
      <xdr:col>10</xdr:col>
      <xdr:colOff>403411</xdr:colOff>
      <xdr:row>0</xdr:row>
      <xdr:rowOff>123264</xdr:rowOff>
    </xdr:from>
    <xdr:to>
      <xdr:col>14</xdr:col>
      <xdr:colOff>623544</xdr:colOff>
      <xdr:row>2</xdr:row>
      <xdr:rowOff>111683</xdr:rowOff>
    </xdr:to>
    <xdr:sp macro="" textlink="">
      <xdr:nvSpPr>
        <xdr:cNvPr id="15" name="Speech Bubble: Rectangle 5">
          <a:extLst>
            <a:ext uri="{FF2B5EF4-FFF2-40B4-BE49-F238E27FC236}">
              <a16:creationId xmlns:a16="http://schemas.microsoft.com/office/drawing/2014/main" id="{9ADC5616-5D57-4E93-8DE0-655257B7B1EE}"/>
            </a:ext>
          </a:extLst>
        </xdr:cNvPr>
        <xdr:cNvSpPr/>
      </xdr:nvSpPr>
      <xdr:spPr>
        <a:xfrm>
          <a:off x="8471646" y="123264"/>
          <a:ext cx="3727574" cy="604743"/>
        </a:xfrm>
        <a:prstGeom prst="wedgeRectCallout">
          <a:avLst>
            <a:gd name="adj1" fmla="val -63766"/>
            <a:gd name="adj2" fmla="val 8141"/>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En lo que resulte pertinente la Información</a:t>
          </a:r>
          <a:r>
            <a:rPr lang="es-CL" sz="1000" baseline="0">
              <a:solidFill>
                <a:srgbClr val="0000FF"/>
              </a:solidFill>
            </a:rPr>
            <a:t> es</a:t>
          </a:r>
          <a:r>
            <a:rPr lang="es-CL" sz="1000">
              <a:solidFill>
                <a:srgbClr val="0000FF"/>
              </a:solidFill>
            </a:rPr>
            <a:t> extraída del Registro electrónico de compras y ventas, contenido en</a:t>
          </a:r>
          <a:r>
            <a:rPr lang="es-CL" sz="1000" baseline="0">
              <a:solidFill>
                <a:srgbClr val="0000FF"/>
              </a:solidFill>
            </a:rPr>
            <a:t> el DL 825/1974</a:t>
          </a:r>
          <a:r>
            <a:rPr lang="es-CL" sz="1000">
              <a:solidFill>
                <a:srgbClr val="0000FF"/>
              </a:solidFill>
            </a:rPr>
            <a:t> y complementado</a:t>
          </a:r>
          <a:r>
            <a:rPr lang="es-CL" sz="1000" baseline="0">
              <a:solidFill>
                <a:srgbClr val="0000FF"/>
              </a:solidFill>
            </a:rPr>
            <a:t> y/o ajustado por el contribuyente.</a:t>
          </a:r>
          <a:endParaRPr lang="es-CL" sz="1000">
            <a:solidFill>
              <a:srgbClr val="0000FF"/>
            </a:solidFill>
          </a:endParaRPr>
        </a:p>
      </xdr:txBody>
    </xdr:sp>
    <xdr:clientData/>
  </xdr:twoCellAnchor>
  <xdr:twoCellAnchor>
    <xdr:from>
      <xdr:col>10</xdr:col>
      <xdr:colOff>493060</xdr:colOff>
      <xdr:row>3</xdr:row>
      <xdr:rowOff>11205</xdr:rowOff>
    </xdr:from>
    <xdr:to>
      <xdr:col>14</xdr:col>
      <xdr:colOff>582085</xdr:colOff>
      <xdr:row>7</xdr:row>
      <xdr:rowOff>14007</xdr:rowOff>
    </xdr:to>
    <xdr:sp macro="" textlink="">
      <xdr:nvSpPr>
        <xdr:cNvPr id="20" name="Speech Bubble: Rectangle 19">
          <a:extLst>
            <a:ext uri="{FF2B5EF4-FFF2-40B4-BE49-F238E27FC236}">
              <a16:creationId xmlns:a16="http://schemas.microsoft.com/office/drawing/2014/main" id="{8C983D02-A427-49D3-8D33-604BC6A24783}"/>
            </a:ext>
          </a:extLst>
        </xdr:cNvPr>
        <xdr:cNvSpPr/>
      </xdr:nvSpPr>
      <xdr:spPr>
        <a:xfrm>
          <a:off x="8561295" y="818029"/>
          <a:ext cx="3596466" cy="809625"/>
        </a:xfrm>
        <a:prstGeom prst="wedgeRectCallout">
          <a:avLst>
            <a:gd name="adj1" fmla="val -62647"/>
            <a:gd name="adj2" fmla="val 9627"/>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Aun cuando no se haya recibido el pago de la factura</a:t>
          </a:r>
          <a:r>
            <a:rPr lang="es-CL" sz="1000" baseline="0">
              <a:solidFill>
                <a:srgbClr val="FF0000"/>
              </a:solidFill>
            </a:rPr>
            <a:t> de venta, se debe reconocer el ingreso por cuanto esta operacón se ha efectuado con una parte relacionada sujeta al régimen del art. 14 letra A) de la LIR </a:t>
          </a:r>
          <a:endParaRPr lang="es-CL" sz="1000">
            <a:solidFill>
              <a:srgbClr val="FF0000"/>
            </a:solidFill>
          </a:endParaRPr>
        </a:p>
      </xdr:txBody>
    </xdr:sp>
    <xdr:clientData/>
  </xdr:twoCellAnchor>
  <xdr:twoCellAnchor>
    <xdr:from>
      <xdr:col>10</xdr:col>
      <xdr:colOff>515470</xdr:colOff>
      <xdr:row>13</xdr:row>
      <xdr:rowOff>100854</xdr:rowOff>
    </xdr:from>
    <xdr:to>
      <xdr:col>14</xdr:col>
      <xdr:colOff>577662</xdr:colOff>
      <xdr:row>17</xdr:row>
      <xdr:rowOff>8404</xdr:rowOff>
    </xdr:to>
    <xdr:sp macro="" textlink="">
      <xdr:nvSpPr>
        <xdr:cNvPr id="21" name="Speech Bubble: Rectangle 5">
          <a:extLst>
            <a:ext uri="{FF2B5EF4-FFF2-40B4-BE49-F238E27FC236}">
              <a16:creationId xmlns:a16="http://schemas.microsoft.com/office/drawing/2014/main" id="{F68C8BA8-BC85-4C7B-87E6-1A8D7E3764C3}"/>
            </a:ext>
          </a:extLst>
        </xdr:cNvPr>
        <xdr:cNvSpPr/>
      </xdr:nvSpPr>
      <xdr:spPr>
        <a:xfrm>
          <a:off x="8583705" y="2857501"/>
          <a:ext cx="3569633" cy="669550"/>
        </a:xfrm>
        <a:prstGeom prst="wedgeRectCallout">
          <a:avLst>
            <a:gd name="adj1" fmla="val -65176"/>
            <a:gd name="adj2" fmla="val 8827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El monto del reajuste del PPM ascendió a $875 </a:t>
          </a:r>
          <a:r>
            <a:rPr lang="es-CL" sz="1000">
              <a:solidFill>
                <a:srgbClr val="FF0000"/>
              </a:solidFill>
              <a:effectLst/>
              <a:latin typeface="+mn-lt"/>
              <a:ea typeface="+mn-ea"/>
              <a:cs typeface="+mn-cs"/>
            </a:rPr>
            <a:t>($208.375. - $207.500)</a:t>
          </a:r>
          <a:r>
            <a:rPr lang="es-CL" sz="1000">
              <a:solidFill>
                <a:srgbClr val="FF0000"/>
              </a:solidFill>
            </a:rPr>
            <a:t> el cual debe ser reconocido en la Base</a:t>
          </a:r>
          <a:r>
            <a:rPr lang="es-CL" sz="1000" baseline="0">
              <a:solidFill>
                <a:srgbClr val="FF0000"/>
              </a:solidFill>
            </a:rPr>
            <a:t> imponible determinada </a:t>
          </a:r>
          <a:r>
            <a:rPr lang="es-CL" sz="1000">
              <a:solidFill>
                <a:srgbClr val="FF0000"/>
              </a:solidFill>
            </a:rPr>
            <a:t> al 31 de diciembre del 2020.</a:t>
          </a:r>
        </a:p>
      </xdr:txBody>
    </xdr:sp>
    <xdr:clientData/>
  </xdr:twoCellAnchor>
  <xdr:twoCellAnchor>
    <xdr:from>
      <xdr:col>10</xdr:col>
      <xdr:colOff>504265</xdr:colOff>
      <xdr:row>7</xdr:row>
      <xdr:rowOff>179294</xdr:rowOff>
    </xdr:from>
    <xdr:to>
      <xdr:col>14</xdr:col>
      <xdr:colOff>582706</xdr:colOff>
      <xdr:row>12</xdr:row>
      <xdr:rowOff>112059</xdr:rowOff>
    </xdr:to>
    <xdr:sp macro="" textlink="">
      <xdr:nvSpPr>
        <xdr:cNvPr id="22" name="Speech Bubble: Rectangle 4">
          <a:extLst>
            <a:ext uri="{FF2B5EF4-FFF2-40B4-BE49-F238E27FC236}">
              <a16:creationId xmlns:a16="http://schemas.microsoft.com/office/drawing/2014/main" id="{14C52CFD-77AA-400A-9625-5FE2F8DD7632}"/>
            </a:ext>
          </a:extLst>
        </xdr:cNvPr>
        <xdr:cNvSpPr/>
      </xdr:nvSpPr>
      <xdr:spPr>
        <a:xfrm>
          <a:off x="8572500" y="1792941"/>
          <a:ext cx="3585882" cy="885265"/>
        </a:xfrm>
        <a:prstGeom prst="wedgeRectCallout">
          <a:avLst>
            <a:gd name="adj1" fmla="val -61484"/>
            <a:gd name="adj2" fmla="val 65514"/>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baseline="0">
              <a:solidFill>
                <a:srgbClr val="0000FF"/>
              </a:solidFill>
              <a:latin typeface="+mn-lt"/>
              <a:ea typeface="+mn-ea"/>
              <a:cs typeface="+mn-cs"/>
            </a:rPr>
            <a:t>En este régimen formarán parte de la Base Imponible tanto las rentas percibidas con motivo de participaciones en otras empresas (ya sean afectas o no a impuestos)  como asimismo el incremento por CIDPC asociado a dichas rentas</a:t>
          </a:r>
        </a:p>
      </xdr:txBody>
    </xdr:sp>
    <xdr:clientData/>
  </xdr:twoCellAnchor>
  <xdr:twoCellAnchor>
    <xdr:from>
      <xdr:col>10</xdr:col>
      <xdr:colOff>437029</xdr:colOff>
      <xdr:row>29</xdr:row>
      <xdr:rowOff>179293</xdr:rowOff>
    </xdr:from>
    <xdr:to>
      <xdr:col>14</xdr:col>
      <xdr:colOff>459441</xdr:colOff>
      <xdr:row>32</xdr:row>
      <xdr:rowOff>95622</xdr:rowOff>
    </xdr:to>
    <xdr:sp macro="" textlink="">
      <xdr:nvSpPr>
        <xdr:cNvPr id="23" name="Speech Bubble: Rectangle 22">
          <a:extLst>
            <a:ext uri="{FF2B5EF4-FFF2-40B4-BE49-F238E27FC236}">
              <a16:creationId xmlns:a16="http://schemas.microsoft.com/office/drawing/2014/main" id="{32032941-D421-463A-9984-B4E7BE6F7C61}"/>
            </a:ext>
          </a:extLst>
        </xdr:cNvPr>
        <xdr:cNvSpPr/>
      </xdr:nvSpPr>
      <xdr:spPr>
        <a:xfrm>
          <a:off x="8505264" y="6073587"/>
          <a:ext cx="3529853" cy="510241"/>
        </a:xfrm>
        <a:prstGeom prst="wedgeRectCallout">
          <a:avLst>
            <a:gd name="adj1" fmla="val -65263"/>
            <a:gd name="adj2" fmla="val 16651"/>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baseline="0">
              <a:solidFill>
                <a:srgbClr val="0000FF"/>
              </a:solidFill>
            </a:rPr>
            <a:t>En la Base imponible se  debe deducir el Interés y reajuste pagados por cada cuota del o los créditos.</a:t>
          </a:r>
          <a:endParaRPr lang="es-CL" sz="1000">
            <a:solidFill>
              <a:srgbClr val="0000FF"/>
            </a:solidFill>
          </a:endParaRPr>
        </a:p>
      </xdr:txBody>
    </xdr:sp>
    <xdr:clientData/>
  </xdr:twoCellAnchor>
  <xdr:twoCellAnchor>
    <xdr:from>
      <xdr:col>10</xdr:col>
      <xdr:colOff>414617</xdr:colOff>
      <xdr:row>33</xdr:row>
      <xdr:rowOff>11206</xdr:rowOff>
    </xdr:from>
    <xdr:to>
      <xdr:col>14</xdr:col>
      <xdr:colOff>448236</xdr:colOff>
      <xdr:row>36</xdr:row>
      <xdr:rowOff>157569</xdr:rowOff>
    </xdr:to>
    <xdr:sp macro="" textlink="">
      <xdr:nvSpPr>
        <xdr:cNvPr id="24" name="Speech Bubble: Rectangle 23">
          <a:extLst>
            <a:ext uri="{FF2B5EF4-FFF2-40B4-BE49-F238E27FC236}">
              <a16:creationId xmlns:a16="http://schemas.microsoft.com/office/drawing/2014/main" id="{F91CB5F2-05DF-4166-B6EA-F3FBD86C875F}"/>
            </a:ext>
          </a:extLst>
        </xdr:cNvPr>
        <xdr:cNvSpPr/>
      </xdr:nvSpPr>
      <xdr:spPr>
        <a:xfrm>
          <a:off x="8482852" y="6712324"/>
          <a:ext cx="3541060" cy="751480"/>
        </a:xfrm>
        <a:prstGeom prst="wedgeRectCallout">
          <a:avLst>
            <a:gd name="adj1" fmla="val -61662"/>
            <a:gd name="adj2" fmla="val 17772"/>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b="0">
              <a:solidFill>
                <a:srgbClr val="FF0000"/>
              </a:solidFill>
            </a:rPr>
            <a:t>Las</a:t>
          </a:r>
          <a:r>
            <a:rPr lang="es-CL" sz="1000" b="0" baseline="0">
              <a:solidFill>
                <a:srgbClr val="FF0000"/>
              </a:solidFill>
            </a:rPr>
            <a:t> existencias y activo fijo neto pagados al 31.12.2019 y que forman parte del CPT a esa fecha, se consideran egreso a partir del 01.01.2020 y ser acreditadas fechacientemente.</a:t>
          </a:r>
          <a:endParaRPr lang="es-CL" sz="1000" b="0">
            <a:solidFill>
              <a:srgbClr val="FF0000"/>
            </a:solidFill>
          </a:endParaRPr>
        </a:p>
      </xdr:txBody>
    </xdr:sp>
    <xdr:clientData/>
  </xdr:twoCellAnchor>
  <xdr:twoCellAnchor>
    <xdr:from>
      <xdr:col>1</xdr:col>
      <xdr:colOff>56030</xdr:colOff>
      <xdr:row>67</xdr:row>
      <xdr:rowOff>156884</xdr:rowOff>
    </xdr:from>
    <xdr:to>
      <xdr:col>9</xdr:col>
      <xdr:colOff>224117</xdr:colOff>
      <xdr:row>72</xdr:row>
      <xdr:rowOff>67236</xdr:rowOff>
    </xdr:to>
    <xdr:sp macro="" textlink="">
      <xdr:nvSpPr>
        <xdr:cNvPr id="18" name="Speech Bubble: Rectangle 17">
          <a:extLst>
            <a:ext uri="{FF2B5EF4-FFF2-40B4-BE49-F238E27FC236}">
              <a16:creationId xmlns:a16="http://schemas.microsoft.com/office/drawing/2014/main" id="{55C34AD0-15D7-4182-A1B3-C995A4EEF81F}"/>
            </a:ext>
          </a:extLst>
        </xdr:cNvPr>
        <xdr:cNvSpPr/>
      </xdr:nvSpPr>
      <xdr:spPr>
        <a:xfrm>
          <a:off x="347383" y="13559119"/>
          <a:ext cx="7709646" cy="862852"/>
        </a:xfrm>
        <a:prstGeom prst="wedgeRectCallout">
          <a:avLst>
            <a:gd name="adj1" fmla="val 3854"/>
            <a:gd name="adj2" fmla="val -61802"/>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b="1" i="0">
              <a:solidFill>
                <a:srgbClr val="0000FF"/>
              </a:solidFill>
            </a:rPr>
            <a:t> </a:t>
          </a:r>
          <a:r>
            <a:rPr lang="es-CL" sz="1100" b="1" i="0">
              <a:solidFill>
                <a:srgbClr val="0000FF"/>
              </a:solidFill>
            </a:rPr>
            <a:t>Otras notas al régimen de transparencia tributaria </a:t>
          </a:r>
        </a:p>
        <a:p>
          <a:pPr algn="ctr"/>
          <a:r>
            <a:rPr lang="es-CL" sz="1000" b="0" i="0">
              <a:solidFill>
                <a:srgbClr val="0000FF"/>
              </a:solidFill>
            </a:rPr>
            <a:t>i.-El crédito 33 Bis opera independiente si esta pagado a no</a:t>
          </a:r>
          <a:r>
            <a:rPr lang="es-CL" sz="1000" b="0" i="0" baseline="0">
              <a:solidFill>
                <a:srgbClr val="0000FF"/>
              </a:solidFill>
            </a:rPr>
            <a:t> el activo fijo</a:t>
          </a:r>
          <a:endParaRPr lang="es-CL" sz="1000" b="0" i="0">
            <a:solidFill>
              <a:srgbClr val="0000FF"/>
            </a:solidFill>
          </a:endParaRPr>
        </a:p>
        <a:p>
          <a:pPr algn="ctr"/>
          <a:r>
            <a:rPr lang="es-CL" sz="1000">
              <a:solidFill>
                <a:srgbClr val="0000FF"/>
              </a:solidFill>
            </a:rPr>
            <a:t> ii- No aplica incentivo al ahorro del artículo 14 de la letra E) LIR.</a:t>
          </a:r>
        </a:p>
        <a:p>
          <a:pPr algn="ctr"/>
          <a:r>
            <a:rPr lang="es-CL" sz="1000">
              <a:solidFill>
                <a:srgbClr val="0000FF"/>
              </a:solidFill>
            </a:rPr>
            <a:t>iii.-No está obligado a llevar los registros tributarios de rentas empresariales (art. 14 letra D) N° 8 letra (a) (ii)) LIR.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152400</xdr:colOff>
      <xdr:row>1</xdr:row>
      <xdr:rowOff>0</xdr:rowOff>
    </xdr:from>
    <xdr:to>
      <xdr:col>6</xdr:col>
      <xdr:colOff>581025</xdr:colOff>
      <xdr:row>3</xdr:row>
      <xdr:rowOff>104775</xdr:rowOff>
    </xdr:to>
    <xdr:pic>
      <xdr:nvPicPr>
        <xdr:cNvPr id="2" name="Imagen 2" descr="logo_sii">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209550"/>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259556</xdr:colOff>
      <xdr:row>7</xdr:row>
      <xdr:rowOff>71438</xdr:rowOff>
    </xdr:from>
    <xdr:to>
      <xdr:col>6</xdr:col>
      <xdr:colOff>1571625</xdr:colOff>
      <xdr:row>10</xdr:row>
      <xdr:rowOff>166686</xdr:rowOff>
    </xdr:to>
    <xdr:sp macro="" textlink="">
      <xdr:nvSpPr>
        <xdr:cNvPr id="3" name="Speech Bubble: Rectangle 6">
          <a:extLst>
            <a:ext uri="{FF2B5EF4-FFF2-40B4-BE49-F238E27FC236}">
              <a16:creationId xmlns:a16="http://schemas.microsoft.com/office/drawing/2014/main" id="{00000000-0008-0000-0200-000003000000}"/>
            </a:ext>
          </a:extLst>
        </xdr:cNvPr>
        <xdr:cNvSpPr/>
      </xdr:nvSpPr>
      <xdr:spPr>
        <a:xfrm>
          <a:off x="9784556" y="1722438"/>
          <a:ext cx="2074069" cy="857248"/>
        </a:xfrm>
        <a:prstGeom prst="wedgeRectCallout">
          <a:avLst>
            <a:gd name="adj1" fmla="val -61099"/>
            <a:gd name="adj2" fmla="val 75653"/>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b="0" i="0" u="none" strike="noStrike" baseline="0">
              <a:solidFill>
                <a:srgbClr val="FF0000"/>
              </a:solidFill>
              <a:latin typeface="+mn-lt"/>
              <a:ea typeface="+mn-ea"/>
              <a:cs typeface="+mn-cs"/>
            </a:rPr>
            <a:t>Corrresponde a los ingresos por venta de computar, más el reajuste de PPM </a:t>
          </a:r>
        </a:p>
        <a:p>
          <a:pPr algn="ctr"/>
          <a:r>
            <a:rPr lang="es-CL" sz="1100" b="0" i="0" u="none" strike="noStrike" baseline="0">
              <a:solidFill>
                <a:srgbClr val="FF0000"/>
              </a:solidFill>
              <a:latin typeface="+mn-lt"/>
              <a:ea typeface="+mn-ea"/>
              <a:cs typeface="+mn-cs"/>
            </a:rPr>
            <a:t>$901.125+$875</a:t>
          </a:r>
        </a:p>
        <a:p>
          <a:endParaRPr lang="es-CL" sz="1100" strike="sngStrike">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40698</xdr:colOff>
      <xdr:row>1</xdr:row>
      <xdr:rowOff>47625</xdr:rowOff>
    </xdr:from>
    <xdr:to>
      <xdr:col>5</xdr:col>
      <xdr:colOff>1189759</xdr:colOff>
      <xdr:row>2</xdr:row>
      <xdr:rowOff>209550</xdr:rowOff>
    </xdr:to>
    <xdr:pic>
      <xdr:nvPicPr>
        <xdr:cNvPr id="2" name="Imagen 2" descr="logo_sii">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1266" y="255443"/>
          <a:ext cx="1149061" cy="516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21</xdr:row>
      <xdr:rowOff>180975</xdr:rowOff>
    </xdr:from>
    <xdr:to>
      <xdr:col>5</xdr:col>
      <xdr:colOff>57150</xdr:colOff>
      <xdr:row>25</xdr:row>
      <xdr:rowOff>194830</xdr:rowOff>
    </xdr:to>
    <xdr:sp macro="" textlink="">
      <xdr:nvSpPr>
        <xdr:cNvPr id="3" name="Speech Bubble: Rectangle 2">
          <a:extLst>
            <a:ext uri="{FF2B5EF4-FFF2-40B4-BE49-F238E27FC236}">
              <a16:creationId xmlns:a16="http://schemas.microsoft.com/office/drawing/2014/main" id="{00000000-0008-0000-0400-000003000000}"/>
            </a:ext>
          </a:extLst>
        </xdr:cNvPr>
        <xdr:cNvSpPr/>
      </xdr:nvSpPr>
      <xdr:spPr>
        <a:xfrm>
          <a:off x="171450" y="4857750"/>
          <a:ext cx="8077200" cy="813955"/>
        </a:xfrm>
        <a:prstGeom prst="wedgeRectCallout">
          <a:avLst>
            <a:gd name="adj1" fmla="val 36031"/>
            <a:gd name="adj2" fmla="val -71722"/>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r>
            <a:rPr lang="es-CL" sz="1100">
              <a:solidFill>
                <a:srgbClr val="FF0000"/>
              </a:solidFill>
              <a:effectLst/>
              <a:latin typeface="+mn-lt"/>
              <a:ea typeface="+mn-ea"/>
              <a:cs typeface="+mn-cs"/>
            </a:rPr>
            <a:t>Las empresas sujetas al régimen de transparencia tributaria contenido en el artículo 14 D) N° 8 LIR no se encuentran obligadas a determinar un CPT simplificado, salvo que sus ingresos determinados en conformidad a la letra (b) del número 1 de la letra D) de dicho artículo sean mayores de 50.000 UF. </a:t>
          </a:r>
          <a:endParaRPr lang="es-CL">
            <a:solidFill>
              <a:srgbClr val="FF0000"/>
            </a:solidFill>
            <a:effectLst/>
          </a:endParaRPr>
        </a:p>
        <a:p>
          <a:r>
            <a:rPr lang="es-CL" sz="1100">
              <a:solidFill>
                <a:srgbClr val="FF0000"/>
              </a:solidFill>
              <a:effectLst/>
              <a:latin typeface="+mn-lt"/>
              <a:ea typeface="+mn-ea"/>
              <a:cs typeface="+mn-cs"/>
            </a:rPr>
            <a:t>Dado lo anterior  esta determinación se realiza solo para efectos de mejor entendimiento del CPT</a:t>
          </a:r>
          <a:r>
            <a:rPr lang="es-CL" sz="1100" baseline="0">
              <a:solidFill>
                <a:srgbClr val="FF0000"/>
              </a:solidFill>
              <a:effectLst/>
              <a:latin typeface="+mn-lt"/>
              <a:ea typeface="+mn-ea"/>
              <a:cs typeface="+mn-cs"/>
            </a:rPr>
            <a:t> simplificado</a:t>
          </a:r>
          <a:r>
            <a:rPr lang="es-CL" sz="1100">
              <a:solidFill>
                <a:srgbClr val="FF0000"/>
              </a:solidFill>
              <a:effectLst/>
              <a:latin typeface="+mn-lt"/>
              <a:ea typeface="+mn-ea"/>
              <a:cs typeface="+mn-cs"/>
            </a:rPr>
            <a:t> </a:t>
          </a:r>
          <a:endParaRPr lang="es-CL">
            <a:solidFill>
              <a:srgbClr val="FF0000"/>
            </a:solidFill>
            <a:effectLst/>
          </a:endParaRPr>
        </a:p>
        <a:p>
          <a:pPr algn="ctr"/>
          <a:endParaRPr lang="es-CL"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386773</xdr:colOff>
      <xdr:row>3</xdr:row>
      <xdr:rowOff>114493</xdr:rowOff>
    </xdr:from>
    <xdr:to>
      <xdr:col>9</xdr:col>
      <xdr:colOff>181840</xdr:colOff>
      <xdr:row>6</xdr:row>
      <xdr:rowOff>190500</xdr:rowOff>
    </xdr:to>
    <xdr:sp macro="" textlink="">
      <xdr:nvSpPr>
        <xdr:cNvPr id="3" name="Speech Bubble: Rectangle 2">
          <a:extLst>
            <a:ext uri="{FF2B5EF4-FFF2-40B4-BE49-F238E27FC236}">
              <a16:creationId xmlns:a16="http://schemas.microsoft.com/office/drawing/2014/main" id="{00000000-0008-0000-0300-000003000000}"/>
            </a:ext>
          </a:extLst>
        </xdr:cNvPr>
        <xdr:cNvSpPr/>
      </xdr:nvSpPr>
      <xdr:spPr>
        <a:xfrm>
          <a:off x="6136409" y="755266"/>
          <a:ext cx="2574636" cy="673484"/>
        </a:xfrm>
        <a:prstGeom prst="wedgeRectCallout">
          <a:avLst>
            <a:gd name="adj1" fmla="val -64905"/>
            <a:gd name="adj2" fmla="val 70725"/>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Partidas que han disminuido</a:t>
          </a:r>
          <a:r>
            <a:rPr lang="es-CL" sz="1100" baseline="0">
              <a:solidFill>
                <a:srgbClr val="FF0000"/>
              </a:solidFill>
            </a:rPr>
            <a:t> el CPT pero que no afectan la base imponilbe </a:t>
          </a:r>
          <a:endParaRPr lang="es-CL" sz="1100">
            <a:solidFill>
              <a:srgbClr val="FF0000"/>
            </a:solidFill>
          </a:endParaRPr>
        </a:p>
      </xdr:txBody>
    </xdr:sp>
    <xdr:clientData/>
  </xdr:twoCellAnchor>
  <xdr:twoCellAnchor>
    <xdr:from>
      <xdr:col>0</xdr:col>
      <xdr:colOff>277092</xdr:colOff>
      <xdr:row>13</xdr:row>
      <xdr:rowOff>43294</xdr:rowOff>
    </xdr:from>
    <xdr:to>
      <xdr:col>6</xdr:col>
      <xdr:colOff>8660</xdr:colOff>
      <xdr:row>19</xdr:row>
      <xdr:rowOff>51954</xdr:rowOff>
    </xdr:to>
    <xdr:sp macro="" textlink="">
      <xdr:nvSpPr>
        <xdr:cNvPr id="4" name="Speech Bubble: Rectangle 3">
          <a:extLst>
            <a:ext uri="{FF2B5EF4-FFF2-40B4-BE49-F238E27FC236}">
              <a16:creationId xmlns:a16="http://schemas.microsoft.com/office/drawing/2014/main" id="{00000000-0008-0000-0300-000004000000}"/>
            </a:ext>
          </a:extLst>
        </xdr:cNvPr>
        <xdr:cNvSpPr/>
      </xdr:nvSpPr>
      <xdr:spPr>
        <a:xfrm>
          <a:off x="277092" y="2701635"/>
          <a:ext cx="5481204" cy="1151660"/>
        </a:xfrm>
        <a:prstGeom prst="wedgeRectCallout">
          <a:avLst>
            <a:gd name="adj1" fmla="val 33997"/>
            <a:gd name="adj2" fmla="val -72387"/>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Las empresas sujetas al régimen de transparencia tributaria contenido en el artículo 14 D) N° 8 LIR no se encuentran obligadas a determinar un CPT simplificado, salvo que sus ingresos determinados en conformidad a la letra (b) del número 1 de la letra D) de dicho artículo sean mayores de 50.000 UF. </a:t>
          </a:r>
        </a:p>
        <a:p>
          <a:pPr algn="ctr"/>
          <a:r>
            <a:rPr lang="es-CL" sz="1100">
              <a:solidFill>
                <a:srgbClr val="FF0000"/>
              </a:solidFill>
            </a:rPr>
            <a:t>Dado lo anterior  esta determinación se realiza solo para efectos de mejor entendimiento del CPT</a:t>
          </a:r>
          <a:r>
            <a:rPr lang="es-CL" sz="1100" baseline="0">
              <a:solidFill>
                <a:srgbClr val="FF0000"/>
              </a:solidFill>
            </a:rPr>
            <a:t> simplificado</a:t>
          </a:r>
          <a:r>
            <a:rPr lang="es-CL" sz="1100">
              <a:solidFill>
                <a:srgbClr val="FF0000"/>
              </a:solidFill>
            </a:rPr>
            <a:t> </a:t>
          </a:r>
        </a:p>
      </xdr:txBody>
    </xdr:sp>
    <xdr:clientData/>
  </xdr:twoCellAnchor>
  <xdr:twoCellAnchor>
    <xdr:from>
      <xdr:col>6</xdr:col>
      <xdr:colOff>545523</xdr:colOff>
      <xdr:row>8</xdr:row>
      <xdr:rowOff>199159</xdr:rowOff>
    </xdr:from>
    <xdr:to>
      <xdr:col>9</xdr:col>
      <xdr:colOff>210792</xdr:colOff>
      <xdr:row>12</xdr:row>
      <xdr:rowOff>95008</xdr:rowOff>
    </xdr:to>
    <xdr:sp macro="" textlink="">
      <xdr:nvSpPr>
        <xdr:cNvPr id="5" name="Speech Bubble: Rectangle 4">
          <a:extLst>
            <a:ext uri="{FF2B5EF4-FFF2-40B4-BE49-F238E27FC236}">
              <a16:creationId xmlns:a16="http://schemas.microsoft.com/office/drawing/2014/main" id="{BE81B94A-8744-4108-8804-960058DAB959}"/>
            </a:ext>
          </a:extLst>
        </xdr:cNvPr>
        <xdr:cNvSpPr/>
      </xdr:nvSpPr>
      <xdr:spPr>
        <a:xfrm>
          <a:off x="6295159" y="1844386"/>
          <a:ext cx="2444838" cy="718463"/>
        </a:xfrm>
        <a:prstGeom prst="wedgeRectCallout">
          <a:avLst>
            <a:gd name="adj1" fmla="val -70964"/>
            <a:gd name="adj2" fmla="val -19291"/>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0000FF"/>
              </a:solidFill>
            </a:rPr>
            <a:t>Disminución</a:t>
          </a:r>
          <a:r>
            <a:rPr lang="es-CL" sz="1100" baseline="0">
              <a:solidFill>
                <a:srgbClr val="0000FF"/>
              </a:solidFill>
            </a:rPr>
            <a:t> de la Base Imponible  que no representa flujo.</a:t>
          </a:r>
          <a:endParaRPr lang="es-CL" sz="1100">
            <a:solidFill>
              <a:srgbClr val="0000FF"/>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193301</xdr:colOff>
      <xdr:row>13</xdr:row>
      <xdr:rowOff>48745</xdr:rowOff>
    </xdr:from>
    <xdr:to>
      <xdr:col>14</xdr:col>
      <xdr:colOff>155201</xdr:colOff>
      <xdr:row>18</xdr:row>
      <xdr:rowOff>89646</xdr:rowOff>
    </xdr:to>
    <xdr:sp macro="" textlink="">
      <xdr:nvSpPr>
        <xdr:cNvPr id="3" name="Speech Bubble: Rectangle 2">
          <a:extLst>
            <a:ext uri="{FF2B5EF4-FFF2-40B4-BE49-F238E27FC236}">
              <a16:creationId xmlns:a16="http://schemas.microsoft.com/office/drawing/2014/main" id="{00000000-0008-0000-0500-000003000000}"/>
            </a:ext>
          </a:extLst>
        </xdr:cNvPr>
        <xdr:cNvSpPr/>
      </xdr:nvSpPr>
      <xdr:spPr>
        <a:xfrm>
          <a:off x="10413066" y="3309657"/>
          <a:ext cx="2494429" cy="982195"/>
        </a:xfrm>
        <a:prstGeom prst="wedgeRectCallout">
          <a:avLst>
            <a:gd name="adj1" fmla="val 8605"/>
            <a:gd name="adj2" fmla="val -107121"/>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FF0000"/>
              </a:solidFill>
            </a:rPr>
            <a:t>Dado que la empresa está</a:t>
          </a:r>
          <a:r>
            <a:rPr lang="es-CL" sz="1000" baseline="0">
              <a:solidFill>
                <a:srgbClr val="FF0000"/>
              </a:solidFill>
            </a:rPr>
            <a:t> liberada de pagar el IDPC, tanto el  crédito del artículo 33 bis LIR, como el 100% de los PPM se ponen a disposición de los socios</a:t>
          </a:r>
          <a:r>
            <a:rPr lang="es-CL" sz="1100" baseline="0">
              <a:solidFill>
                <a:srgbClr val="FF0000"/>
              </a:solidFill>
            </a:rPr>
            <a:t>.</a:t>
          </a:r>
          <a:endParaRPr lang="es-CL" sz="1100">
            <a:solidFill>
              <a:srgbClr val="FF0000"/>
            </a:solidFill>
          </a:endParaRPr>
        </a:p>
      </xdr:txBody>
    </xdr:sp>
    <xdr:clientData/>
  </xdr:twoCellAnchor>
  <xdr:twoCellAnchor>
    <xdr:from>
      <xdr:col>5</xdr:col>
      <xdr:colOff>11205</xdr:colOff>
      <xdr:row>12</xdr:row>
      <xdr:rowOff>133350</xdr:rowOff>
    </xdr:from>
    <xdr:to>
      <xdr:col>8</xdr:col>
      <xdr:colOff>324971</xdr:colOff>
      <xdr:row>18</xdr:row>
      <xdr:rowOff>168088</xdr:rowOff>
    </xdr:to>
    <xdr:sp macro="" textlink="">
      <xdr:nvSpPr>
        <xdr:cNvPr id="5" name="Speech Bubble: Rectangle 4">
          <a:extLst>
            <a:ext uri="{FF2B5EF4-FFF2-40B4-BE49-F238E27FC236}">
              <a16:creationId xmlns:a16="http://schemas.microsoft.com/office/drawing/2014/main" id="{00000000-0008-0000-0500-000005000000}"/>
            </a:ext>
          </a:extLst>
        </xdr:cNvPr>
        <xdr:cNvSpPr/>
      </xdr:nvSpPr>
      <xdr:spPr>
        <a:xfrm>
          <a:off x="4437529" y="3214968"/>
          <a:ext cx="3104030" cy="1155326"/>
        </a:xfrm>
        <a:prstGeom prst="wedgeRectCallout">
          <a:avLst>
            <a:gd name="adj1" fmla="val 36098"/>
            <a:gd name="adj2" fmla="val -86405"/>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baseline="0">
              <a:solidFill>
                <a:srgbClr val="FF0000"/>
              </a:solidFill>
            </a:rPr>
            <a:t>De acuerdo a los antecedentes planteados, </a:t>
          </a:r>
          <a:r>
            <a:rPr lang="es-CL" sz="1000" baseline="0">
              <a:solidFill>
                <a:srgbClr val="FF0000"/>
              </a:solidFill>
              <a:latin typeface="+mn-lt"/>
              <a:ea typeface="+mn-ea"/>
              <a:cs typeface="+mn-cs"/>
            </a:rPr>
            <a:t>los créditos no sujetos a restitución, corresponden al crédito por IDPC proveniente del dividendo de una empresa acogida al régimen  pro pyme </a:t>
          </a:r>
          <a:r>
            <a:rPr lang="es-CL" sz="1000" baseline="0">
              <a:solidFill>
                <a:srgbClr val="FF0000"/>
              </a:solidFill>
            </a:rPr>
            <a:t>informado como No sujeto a restituciión con derecho a devolución conjuntamente con el crédito con tasa TEF</a:t>
          </a:r>
          <a:endParaRPr lang="es-CL" sz="1000">
            <a:solidFill>
              <a:srgbClr val="FF0000"/>
            </a:solidFill>
          </a:endParaRPr>
        </a:p>
      </xdr:txBody>
    </xdr:sp>
    <xdr:clientData/>
  </xdr:twoCellAnchor>
  <xdr:twoCellAnchor>
    <xdr:from>
      <xdr:col>8</xdr:col>
      <xdr:colOff>565336</xdr:colOff>
      <xdr:row>13</xdr:row>
      <xdr:rowOff>68355</xdr:rowOff>
    </xdr:from>
    <xdr:to>
      <xdr:col>11</xdr:col>
      <xdr:colOff>22411</xdr:colOff>
      <xdr:row>18</xdr:row>
      <xdr:rowOff>123264</xdr:rowOff>
    </xdr:to>
    <xdr:sp macro="" textlink="">
      <xdr:nvSpPr>
        <xdr:cNvPr id="6" name="Speech Bubble: Rectangle 5">
          <a:extLst>
            <a:ext uri="{FF2B5EF4-FFF2-40B4-BE49-F238E27FC236}">
              <a16:creationId xmlns:a16="http://schemas.microsoft.com/office/drawing/2014/main" id="{00000000-0008-0000-0500-000006000000}"/>
            </a:ext>
          </a:extLst>
        </xdr:cNvPr>
        <xdr:cNvSpPr/>
      </xdr:nvSpPr>
      <xdr:spPr>
        <a:xfrm>
          <a:off x="7781924" y="3329267"/>
          <a:ext cx="2460252" cy="996203"/>
        </a:xfrm>
        <a:prstGeom prst="wedgeRectCallout">
          <a:avLst>
            <a:gd name="adj1" fmla="val 43193"/>
            <a:gd name="adj2" fmla="val -104992"/>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000">
              <a:solidFill>
                <a:srgbClr val="0000FF"/>
              </a:solidFill>
            </a:rPr>
            <a:t>  Dado que al momento de cambio de régimen no existian créditos acumulados en el registro SAC, no existen créditos por IDPC asociados al Ingreso Diferido imputado en el ejercicio ni por imputar en ejercicios futuros.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85727</xdr:colOff>
      <xdr:row>1</xdr:row>
      <xdr:rowOff>57152</xdr:rowOff>
    </xdr:from>
    <xdr:to>
      <xdr:col>3</xdr:col>
      <xdr:colOff>182740</xdr:colOff>
      <xdr:row>3</xdr:row>
      <xdr:rowOff>137112</xdr:rowOff>
    </xdr:to>
    <xdr:pic>
      <xdr:nvPicPr>
        <xdr:cNvPr id="2" name="Imagen 1" descr="cid:image001.png@01CFC04E.66BC1CE0">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7" y="219077"/>
          <a:ext cx="1135238" cy="40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34</xdr:col>
      <xdr:colOff>266700</xdr:colOff>
      <xdr:row>39</xdr:row>
      <xdr:rowOff>34919</xdr:rowOff>
    </xdr:from>
    <xdr:to>
      <xdr:col>37</xdr:col>
      <xdr:colOff>295274</xdr:colOff>
      <xdr:row>42</xdr:row>
      <xdr:rowOff>133350</xdr:rowOff>
    </xdr:to>
    <xdr:sp macro="" textlink="">
      <xdr:nvSpPr>
        <xdr:cNvPr id="2" name="Rectángulo redondeado 20">
          <a:extLst>
            <a:ext uri="{FF2B5EF4-FFF2-40B4-BE49-F238E27FC236}">
              <a16:creationId xmlns:a16="http://schemas.microsoft.com/office/drawing/2014/main" id="{00000000-0008-0000-0700-000002000000}"/>
            </a:ext>
          </a:extLst>
        </xdr:cNvPr>
        <xdr:cNvSpPr/>
      </xdr:nvSpPr>
      <xdr:spPr bwMode="auto">
        <a:xfrm>
          <a:off x="10315575" y="8102594"/>
          <a:ext cx="914399" cy="679456"/>
        </a:xfrm>
        <a:prstGeom prst="roundRect">
          <a:avLst/>
        </a:prstGeom>
        <a:solidFill>
          <a:sysClr val="window" lastClr="FFFFFF"/>
        </a:solidFill>
        <a:ln w="12700" cap="flat" cmpd="sng" algn="ctr">
          <a:solidFill>
            <a:srgbClr val="008000"/>
          </a:solidFill>
          <a:prstDash val="solid"/>
          <a:round/>
          <a:headEnd type="none" w="med" len="med"/>
          <a:tailEnd type="none" w="med" len="med"/>
        </a:ln>
        <a:effectLst/>
      </xdr:spPr>
      <xdr:txBody>
        <a:bodyPr vertOverflow="clip" horzOverflow="clip" wrap="square" lIns="18288" tIns="0" rIns="0" bIns="0" rtlCol="0" anchor="ctr" upright="1"/>
        <a:lstStyle/>
        <a:p>
          <a:pPr marL="0" indent="0" algn="ctr"/>
          <a:r>
            <a:rPr lang="es-CL" sz="650" b="0" cap="none" spc="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Si el resultado es positivo, anótelo en el código 304 y luego trasladelo al código 31 de la línea 48</a:t>
          </a:r>
        </a:p>
        <a:p>
          <a:pPr marL="0" indent="0" algn="just"/>
          <a:endParaRPr lang="es-CL" sz="650" b="0" cap="none" spc="0">
            <a:ln w="0"/>
            <a:solidFill>
              <a:srgbClr val="FF0000"/>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endParaRPr>
        </a:p>
      </xdr:txBody>
    </xdr:sp>
    <xdr:clientData/>
  </xdr:twoCellAnchor>
  <xdr:twoCellAnchor>
    <xdr:from>
      <xdr:col>34</xdr:col>
      <xdr:colOff>69845</xdr:colOff>
      <xdr:row>33</xdr:row>
      <xdr:rowOff>33337</xdr:rowOff>
    </xdr:from>
    <xdr:to>
      <xdr:col>34</xdr:col>
      <xdr:colOff>69845</xdr:colOff>
      <xdr:row>41</xdr:row>
      <xdr:rowOff>57150</xdr:rowOff>
    </xdr:to>
    <xdr:sp macro="" textlink="">
      <xdr:nvSpPr>
        <xdr:cNvPr id="3" name="Cerrar corchete 2">
          <a:extLst>
            <a:ext uri="{FF2B5EF4-FFF2-40B4-BE49-F238E27FC236}">
              <a16:creationId xmlns:a16="http://schemas.microsoft.com/office/drawing/2014/main" id="{00000000-0008-0000-0700-000003000000}"/>
            </a:ext>
          </a:extLst>
        </xdr:cNvPr>
        <xdr:cNvSpPr/>
      </xdr:nvSpPr>
      <xdr:spPr bwMode="auto">
        <a:xfrm flipH="1">
          <a:off x="10118720" y="6958012"/>
          <a:ext cx="0" cy="1557338"/>
        </a:xfrm>
        <a:prstGeom prst="rightBracket">
          <a:avLst/>
        </a:prstGeom>
        <a:solidFill>
          <a:schemeClr val="bg1"/>
        </a:solidFill>
        <a:ln w="12700" cap="flat" cmpd="sng" algn="ctr">
          <a:solidFill>
            <a:srgbClr val="008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s-CL" sz="1100"/>
        </a:p>
      </xdr:txBody>
    </xdr:sp>
    <xdr:clientData/>
  </xdr:twoCellAnchor>
  <xdr:twoCellAnchor>
    <xdr:from>
      <xdr:col>33</xdr:col>
      <xdr:colOff>134939</xdr:colOff>
      <xdr:row>36</xdr:row>
      <xdr:rowOff>100016</xdr:rowOff>
    </xdr:from>
    <xdr:to>
      <xdr:col>34</xdr:col>
      <xdr:colOff>9528</xdr:colOff>
      <xdr:row>53</xdr:row>
      <xdr:rowOff>100012</xdr:rowOff>
    </xdr:to>
    <xdr:cxnSp macro="">
      <xdr:nvCxnSpPr>
        <xdr:cNvPr id="4" name="Conector angular 22">
          <a:extLst>
            <a:ext uri="{FF2B5EF4-FFF2-40B4-BE49-F238E27FC236}">
              <a16:creationId xmlns:a16="http://schemas.microsoft.com/office/drawing/2014/main" id="{00000000-0008-0000-0700-000004000000}"/>
            </a:ext>
          </a:extLst>
        </xdr:cNvPr>
        <xdr:cNvCxnSpPr/>
      </xdr:nvCxnSpPr>
      <xdr:spPr bwMode="auto">
        <a:xfrm rot="5400000" flipH="1" flipV="1">
          <a:off x="8344698" y="9130507"/>
          <a:ext cx="3248021" cy="179389"/>
        </a:xfrm>
        <a:prstGeom prst="bentConnector3">
          <a:avLst>
            <a:gd name="adj1" fmla="val 100439"/>
          </a:avLst>
        </a:prstGeom>
        <a:solidFill>
          <a:srgbClr val="00FFFF"/>
        </a:solidFill>
        <a:ln w="9525" cap="flat" cmpd="sng" algn="ctr">
          <a:solidFill>
            <a:srgbClr val="008000"/>
          </a:solidFill>
          <a:prstDash val="solid"/>
          <a:round/>
          <a:headEnd type="none" w="med" len="med"/>
          <a:tailEnd type="triangle"/>
        </a:ln>
        <a:effectLst/>
      </xdr:spPr>
    </xdr:cxnSp>
    <xdr:clientData/>
  </xdr:twoCellAnchor>
  <xdr:twoCellAnchor>
    <xdr:from>
      <xdr:col>34</xdr:col>
      <xdr:colOff>255914</xdr:colOff>
      <xdr:row>31</xdr:row>
      <xdr:rowOff>3613</xdr:rowOff>
    </xdr:from>
    <xdr:to>
      <xdr:col>37</xdr:col>
      <xdr:colOff>276225</xdr:colOff>
      <xdr:row>35</xdr:row>
      <xdr:rowOff>114300</xdr:rowOff>
    </xdr:to>
    <xdr:sp macro="" textlink="">
      <xdr:nvSpPr>
        <xdr:cNvPr id="5" name="Rectángulo redondeado 32">
          <a:extLst>
            <a:ext uri="{FF2B5EF4-FFF2-40B4-BE49-F238E27FC236}">
              <a16:creationId xmlns:a16="http://schemas.microsoft.com/office/drawing/2014/main" id="{00000000-0008-0000-0700-000005000000}"/>
            </a:ext>
          </a:extLst>
        </xdr:cNvPr>
        <xdr:cNvSpPr/>
      </xdr:nvSpPr>
      <xdr:spPr bwMode="auto">
        <a:xfrm>
          <a:off x="10304789" y="6547288"/>
          <a:ext cx="906136" cy="872687"/>
        </a:xfrm>
        <a:prstGeom prst="roundRect">
          <a:avLst/>
        </a:prstGeom>
        <a:solidFill>
          <a:schemeClr val="bg1"/>
        </a:solidFill>
        <a:ln w="12700" cap="flat" cmpd="sng" algn="ctr">
          <a:solidFill>
            <a:srgbClr val="008000"/>
          </a:solidFill>
          <a:prstDash val="solid"/>
          <a:round/>
          <a:headEnd type="none" w="med" len="med"/>
          <a:tailEnd type="none" w="med" len="med"/>
        </a:ln>
        <a:effectLst/>
      </xdr:spPr>
      <xdr:txBody>
        <a:bodyPr vertOverflow="clip" horzOverflow="clip" wrap="square" lIns="18288" tIns="0" rIns="0" bIns="0" rtlCol="0" anchor="ctr" upright="1"/>
        <a:lstStyle/>
        <a:p>
          <a:pPr algn="just"/>
          <a:r>
            <a:rPr lang="es-CL" sz="650" b="0" cap="none" spc="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Si el resultado es negativo, anótelo en el código 304 con signo menos y vea las instrucciones </a:t>
          </a:r>
          <a:r>
            <a:rPr lang="es-CL" sz="650" b="0" cap="none" spc="0" baseline="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para la línea 47</a:t>
          </a:r>
        </a:p>
        <a:p>
          <a:pPr algn="just"/>
          <a:endParaRPr lang="es-CL" sz="65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twoCellAnchor>
    <xdr:from>
      <xdr:col>31</xdr:col>
      <xdr:colOff>288915</xdr:colOff>
      <xdr:row>53</xdr:row>
      <xdr:rowOff>92075</xdr:rowOff>
    </xdr:from>
    <xdr:to>
      <xdr:col>33</xdr:col>
      <xdr:colOff>133350</xdr:colOff>
      <xdr:row>53</xdr:row>
      <xdr:rowOff>92079</xdr:rowOff>
    </xdr:to>
    <xdr:cxnSp macro="">
      <xdr:nvCxnSpPr>
        <xdr:cNvPr id="6" name="Conector recto 5">
          <a:extLst>
            <a:ext uri="{FF2B5EF4-FFF2-40B4-BE49-F238E27FC236}">
              <a16:creationId xmlns:a16="http://schemas.microsoft.com/office/drawing/2014/main" id="{00000000-0008-0000-0700-000006000000}"/>
            </a:ext>
          </a:extLst>
        </xdr:cNvPr>
        <xdr:cNvCxnSpPr/>
      </xdr:nvCxnSpPr>
      <xdr:spPr bwMode="auto">
        <a:xfrm flipV="1">
          <a:off x="9432915" y="10836275"/>
          <a:ext cx="444510" cy="4"/>
        </a:xfrm>
        <a:prstGeom prst="line">
          <a:avLst/>
        </a:prstGeom>
        <a:solidFill>
          <a:srgbClr val="00FFFF"/>
        </a:solidFill>
        <a:ln w="0" cap="flat" cmpd="sng" algn="ctr">
          <a:solidFill>
            <a:srgbClr val="008000"/>
          </a:solidFill>
          <a:prstDash val="solid"/>
          <a:round/>
          <a:headEnd type="none" w="med" len="med"/>
          <a:tailEnd type="none" w="med" len="med"/>
        </a:ln>
        <a:effectLst/>
      </xdr:spPr>
    </xdr:cxnSp>
    <xdr:clientData/>
  </xdr:twoCellAnchor>
  <xdr:twoCellAnchor>
    <xdr:from>
      <xdr:col>37</xdr:col>
      <xdr:colOff>85725</xdr:colOff>
      <xdr:row>82</xdr:row>
      <xdr:rowOff>0</xdr:rowOff>
    </xdr:from>
    <xdr:to>
      <xdr:col>38</xdr:col>
      <xdr:colOff>0</xdr:colOff>
      <xdr:row>82</xdr:row>
      <xdr:rowOff>0</xdr:rowOff>
    </xdr:to>
    <xdr:sp macro="" textlink="">
      <xdr:nvSpPr>
        <xdr:cNvPr id="7" name="Texto 156">
          <a:extLst>
            <a:ext uri="{FF2B5EF4-FFF2-40B4-BE49-F238E27FC236}">
              <a16:creationId xmlns:a16="http://schemas.microsoft.com/office/drawing/2014/main" id="{00000000-0008-0000-0700-000007000000}"/>
            </a:ext>
          </a:extLst>
        </xdr:cNvPr>
        <xdr:cNvSpPr txBox="1">
          <a:spLocks noChangeArrowheads="1"/>
        </xdr:cNvSpPr>
      </xdr:nvSpPr>
      <xdr:spPr bwMode="auto">
        <a:xfrm>
          <a:off x="11020425" y="17078325"/>
          <a:ext cx="228600" cy="0"/>
        </a:xfrm>
        <a:prstGeom prst="rect">
          <a:avLst/>
        </a:prstGeom>
        <a:noFill/>
        <a:ln w="1">
          <a:noFill/>
          <a:miter lim="800000"/>
          <a:headEnd/>
          <a:tailEnd/>
        </a:ln>
      </xdr:spPr>
    </xdr:sp>
    <xdr:clientData/>
  </xdr:twoCellAnchor>
  <xdr:twoCellAnchor>
    <xdr:from>
      <xdr:col>14</xdr:col>
      <xdr:colOff>17560</xdr:colOff>
      <xdr:row>0</xdr:row>
      <xdr:rowOff>85807</xdr:rowOff>
    </xdr:from>
    <xdr:to>
      <xdr:col>25</xdr:col>
      <xdr:colOff>124240</xdr:colOff>
      <xdr:row>2</xdr:row>
      <xdr:rowOff>123825</xdr:rowOff>
    </xdr:to>
    <xdr:sp macro="" textlink="">
      <xdr:nvSpPr>
        <xdr:cNvPr id="8" name="Texto 91">
          <a:extLst>
            <a:ext uri="{FF2B5EF4-FFF2-40B4-BE49-F238E27FC236}">
              <a16:creationId xmlns:a16="http://schemas.microsoft.com/office/drawing/2014/main" id="{00000000-0008-0000-0700-000008000000}"/>
            </a:ext>
          </a:extLst>
        </xdr:cNvPr>
        <xdr:cNvSpPr txBox="1">
          <a:spLocks noChangeArrowheads="1"/>
        </xdr:cNvSpPr>
      </xdr:nvSpPr>
      <xdr:spPr bwMode="auto">
        <a:xfrm>
          <a:off x="3875185" y="85807"/>
          <a:ext cx="3507105" cy="419018"/>
        </a:xfrm>
        <a:prstGeom prst="rect">
          <a:avLst/>
        </a:prstGeom>
        <a:noFill/>
        <a:ln w="0">
          <a:noFill/>
          <a:miter lim="800000"/>
          <a:headEnd/>
          <a:tailEnd/>
        </a:ln>
      </xdr:spPr>
      <xdr:txBody>
        <a:bodyPr vertOverflow="clip" wrap="square" lIns="27432" tIns="27432" rIns="27432" bIns="0" anchor="t" upright="1"/>
        <a:lstStyle/>
        <a:p>
          <a:pPr algn="ctr" rtl="0">
            <a:defRPr sz="1000"/>
          </a:pPr>
          <a:r>
            <a:rPr lang="es-CL" sz="1400" b="1" i="0" strike="noStrike">
              <a:solidFill>
                <a:sysClr val="windowText" lastClr="000000"/>
              </a:solidFill>
              <a:latin typeface="Arial"/>
              <a:cs typeface="Arial"/>
            </a:rPr>
            <a:t>AÑO  TRIBUTARIO  2021</a:t>
          </a:r>
        </a:p>
        <a:p>
          <a:pPr algn="ctr" rtl="0">
            <a:defRPr sz="1000"/>
          </a:pPr>
          <a:r>
            <a:rPr lang="es-CL" sz="800" b="1" i="0" strike="noStrike">
              <a:solidFill>
                <a:sysClr val="windowText" lastClr="000000"/>
              </a:solidFill>
              <a:latin typeface="Arial"/>
              <a:cs typeface="Arial"/>
            </a:rPr>
            <a:t> </a:t>
          </a:r>
          <a:r>
            <a:rPr lang="es-CL" sz="1000" b="1" i="0" strike="noStrike">
              <a:solidFill>
                <a:sysClr val="windowText" lastClr="000000"/>
              </a:solidFill>
              <a:latin typeface="Arial"/>
              <a:cs typeface="Arial"/>
            </a:rPr>
            <a:t>IMPUESTOS ANUALES A LA RENTA</a:t>
          </a:r>
        </a:p>
      </xdr:txBody>
    </xdr:sp>
    <xdr:clientData/>
  </xdr:twoCellAnchor>
  <xdr:twoCellAnchor editAs="oneCell">
    <xdr:from>
      <xdr:col>11</xdr:col>
      <xdr:colOff>8281</xdr:colOff>
      <xdr:row>96</xdr:row>
      <xdr:rowOff>82826</xdr:rowOff>
    </xdr:from>
    <xdr:to>
      <xdr:col>14</xdr:col>
      <xdr:colOff>182838</xdr:colOff>
      <xdr:row>97</xdr:row>
      <xdr:rowOff>184959</xdr:rowOff>
    </xdr:to>
    <xdr:pic>
      <xdr:nvPicPr>
        <xdr:cNvPr id="9" name="Imagen 8">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a:stretch>
          <a:fillRect/>
        </a:stretch>
      </xdr:blipFill>
      <xdr:spPr>
        <a:xfrm>
          <a:off x="2980081" y="20828276"/>
          <a:ext cx="1060382" cy="292633"/>
        </a:xfrm>
        <a:prstGeom prst="rect">
          <a:avLst/>
        </a:prstGeom>
      </xdr:spPr>
    </xdr:pic>
    <xdr:clientData/>
  </xdr:twoCellAnchor>
  <xdr:twoCellAnchor>
    <xdr:from>
      <xdr:col>34</xdr:col>
      <xdr:colOff>66675</xdr:colOff>
      <xdr:row>41</xdr:row>
      <xdr:rowOff>57155</xdr:rowOff>
    </xdr:from>
    <xdr:to>
      <xdr:col>34</xdr:col>
      <xdr:colOff>276225</xdr:colOff>
      <xdr:row>41</xdr:row>
      <xdr:rowOff>66675</xdr:rowOff>
    </xdr:to>
    <xdr:cxnSp macro="">
      <xdr:nvCxnSpPr>
        <xdr:cNvPr id="10" name="Conector recto 9">
          <a:extLst>
            <a:ext uri="{FF2B5EF4-FFF2-40B4-BE49-F238E27FC236}">
              <a16:creationId xmlns:a16="http://schemas.microsoft.com/office/drawing/2014/main" id="{00000000-0008-0000-0700-00000A000000}"/>
            </a:ext>
          </a:extLst>
        </xdr:cNvPr>
        <xdr:cNvCxnSpPr/>
      </xdr:nvCxnSpPr>
      <xdr:spPr bwMode="auto">
        <a:xfrm>
          <a:off x="10115550" y="8515355"/>
          <a:ext cx="209550" cy="9520"/>
        </a:xfrm>
        <a:prstGeom prst="line">
          <a:avLst/>
        </a:prstGeom>
        <a:solidFill>
          <a:srgbClr val="00FFFF"/>
        </a:solidFill>
        <a:ln w="0" cap="flat" cmpd="sng" algn="ctr">
          <a:solidFill>
            <a:srgbClr val="008000"/>
          </a:solidFill>
          <a:prstDash val="solid"/>
          <a:round/>
          <a:headEnd type="none" w="med" len="med"/>
          <a:tailEnd type="none" w="med" len="med"/>
        </a:ln>
        <a:effectLst/>
      </xdr:spPr>
    </xdr:cxnSp>
    <xdr:clientData/>
  </xdr:twoCellAnchor>
  <xdr:twoCellAnchor>
    <xdr:from>
      <xdr:col>34</xdr:col>
      <xdr:colOff>69845</xdr:colOff>
      <xdr:row>33</xdr:row>
      <xdr:rowOff>33337</xdr:rowOff>
    </xdr:from>
    <xdr:to>
      <xdr:col>34</xdr:col>
      <xdr:colOff>279395</xdr:colOff>
      <xdr:row>33</xdr:row>
      <xdr:rowOff>42857</xdr:rowOff>
    </xdr:to>
    <xdr:cxnSp macro="">
      <xdr:nvCxnSpPr>
        <xdr:cNvPr id="11" name="Conector recto 10">
          <a:extLst>
            <a:ext uri="{FF2B5EF4-FFF2-40B4-BE49-F238E27FC236}">
              <a16:creationId xmlns:a16="http://schemas.microsoft.com/office/drawing/2014/main" id="{00000000-0008-0000-0700-00000B000000}"/>
            </a:ext>
          </a:extLst>
        </xdr:cNvPr>
        <xdr:cNvCxnSpPr/>
      </xdr:nvCxnSpPr>
      <xdr:spPr bwMode="auto">
        <a:xfrm>
          <a:off x="10118720" y="6958012"/>
          <a:ext cx="209550" cy="9520"/>
        </a:xfrm>
        <a:prstGeom prst="line">
          <a:avLst/>
        </a:prstGeom>
        <a:solidFill>
          <a:srgbClr val="00FFFF"/>
        </a:solidFill>
        <a:ln w="0" cap="flat" cmpd="sng" algn="ctr">
          <a:solidFill>
            <a:srgbClr val="008000"/>
          </a:solidFill>
          <a:prstDash val="solid"/>
          <a:round/>
          <a:headEnd type="none" w="med" len="med"/>
          <a:tailEnd type="none" w="med" len="med"/>
        </a:ln>
        <a:effectLst/>
      </xdr:spPr>
    </xdr:cxnSp>
    <xdr:clientData/>
  </xdr:twoCellAnchor>
  <xdr:twoCellAnchor editAs="oneCell">
    <xdr:from>
      <xdr:col>1</xdr:col>
      <xdr:colOff>28575</xdr:colOff>
      <xdr:row>0</xdr:row>
      <xdr:rowOff>28575</xdr:rowOff>
    </xdr:from>
    <xdr:to>
      <xdr:col>5</xdr:col>
      <xdr:colOff>190500</xdr:colOff>
      <xdr:row>2</xdr:row>
      <xdr:rowOff>161925</xdr:rowOff>
    </xdr:to>
    <xdr:pic>
      <xdr:nvPicPr>
        <xdr:cNvPr id="12" name="Imagen 11" descr="logo_sii">
          <a:extLst>
            <a:ext uri="{FF2B5EF4-FFF2-40B4-BE49-F238E27FC236}">
              <a16:creationId xmlns:a16="http://schemas.microsoft.com/office/drawing/2014/main" id="{00000000-0008-0000-07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28575"/>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39</xdr:col>
      <xdr:colOff>118110</xdr:colOff>
      <xdr:row>15</xdr:row>
      <xdr:rowOff>43815</xdr:rowOff>
    </xdr:from>
    <xdr:to>
      <xdr:col>45</xdr:col>
      <xdr:colOff>152400</xdr:colOff>
      <xdr:row>20</xdr:row>
      <xdr:rowOff>137161</xdr:rowOff>
    </xdr:to>
    <xdr:sp macro="" textlink="">
      <xdr:nvSpPr>
        <xdr:cNvPr id="13" name="Speech Bubble: Rectangle 12">
          <a:extLst>
            <a:ext uri="{FF2B5EF4-FFF2-40B4-BE49-F238E27FC236}">
              <a16:creationId xmlns:a16="http://schemas.microsoft.com/office/drawing/2014/main" id="{00000000-0008-0000-0700-00000D000000}"/>
            </a:ext>
          </a:extLst>
        </xdr:cNvPr>
        <xdr:cNvSpPr/>
      </xdr:nvSpPr>
      <xdr:spPr>
        <a:xfrm>
          <a:off x="11906250" y="3000375"/>
          <a:ext cx="1954530" cy="1205866"/>
        </a:xfrm>
        <a:prstGeom prst="wedgeRectCallout">
          <a:avLst>
            <a:gd name="adj1" fmla="val -69516"/>
            <a:gd name="adj2" fmla="val 21221"/>
          </a:avLst>
        </a:prstGeom>
        <a:solidFill>
          <a:schemeClr val="accent4">
            <a:lumMod val="20000"/>
            <a:lumOff val="80000"/>
          </a:schemeClr>
        </a:solidFill>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ctr"/>
          <a:r>
            <a:rPr lang="es-CL" sz="1100">
              <a:solidFill>
                <a:srgbClr val="FF0000"/>
              </a:solidFill>
            </a:rPr>
            <a:t>La base imponible</a:t>
          </a:r>
          <a:r>
            <a:rPr lang="es-CL" sz="1100" baseline="0">
              <a:solidFill>
                <a:srgbClr val="FF0000"/>
              </a:solidFill>
            </a:rPr>
            <a:t> ya se encuentra incrementada con motivo de las participaciones que recibió la empresa fuente, por lo que no se debe declarar esta línea</a:t>
          </a:r>
          <a:endParaRPr lang="es-CL" sz="11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142875</xdr:colOff>
      <xdr:row>71</xdr:row>
      <xdr:rowOff>161925</xdr:rowOff>
    </xdr:from>
    <xdr:to>
      <xdr:col>14</xdr:col>
      <xdr:colOff>561975</xdr:colOff>
      <xdr:row>73</xdr:row>
      <xdr:rowOff>9525</xdr:rowOff>
    </xdr:to>
    <xdr:sp macro="" textlink="">
      <xdr:nvSpPr>
        <xdr:cNvPr id="2" name="Arrow: Left-Right 1">
          <a:extLst>
            <a:ext uri="{FF2B5EF4-FFF2-40B4-BE49-F238E27FC236}">
              <a16:creationId xmlns:a16="http://schemas.microsoft.com/office/drawing/2014/main" id="{00000000-0008-0000-0900-000002000000}"/>
            </a:ext>
          </a:extLst>
        </xdr:cNvPr>
        <xdr:cNvSpPr/>
      </xdr:nvSpPr>
      <xdr:spPr>
        <a:xfrm rot="19076140">
          <a:off x="8686800" y="11982450"/>
          <a:ext cx="419100" cy="228600"/>
        </a:xfrm>
        <a:prstGeom prst="lef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14</xdr:col>
      <xdr:colOff>142875</xdr:colOff>
      <xdr:row>50</xdr:row>
      <xdr:rowOff>161925</xdr:rowOff>
    </xdr:from>
    <xdr:to>
      <xdr:col>14</xdr:col>
      <xdr:colOff>561975</xdr:colOff>
      <xdr:row>52</xdr:row>
      <xdr:rowOff>9525</xdr:rowOff>
    </xdr:to>
    <xdr:sp macro="" textlink="">
      <xdr:nvSpPr>
        <xdr:cNvPr id="3" name="Arrow: Left-Right 2">
          <a:extLst>
            <a:ext uri="{FF2B5EF4-FFF2-40B4-BE49-F238E27FC236}">
              <a16:creationId xmlns:a16="http://schemas.microsoft.com/office/drawing/2014/main" id="{00000000-0008-0000-0900-000003000000}"/>
            </a:ext>
          </a:extLst>
        </xdr:cNvPr>
        <xdr:cNvSpPr/>
      </xdr:nvSpPr>
      <xdr:spPr>
        <a:xfrm rot="19076140">
          <a:off x="8686800" y="8105775"/>
          <a:ext cx="419100" cy="238125"/>
        </a:xfrm>
        <a:prstGeom prst="lef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twoCellAnchor>
    <xdr:from>
      <xdr:col>9</xdr:col>
      <xdr:colOff>38099</xdr:colOff>
      <xdr:row>7</xdr:row>
      <xdr:rowOff>114300</xdr:rowOff>
    </xdr:from>
    <xdr:to>
      <xdr:col>15</xdr:col>
      <xdr:colOff>428624</xdr:colOff>
      <xdr:row>14</xdr:row>
      <xdr:rowOff>161925</xdr:rowOff>
    </xdr:to>
    <xdr:sp macro="" textlink="">
      <xdr:nvSpPr>
        <xdr:cNvPr id="4" name="Multiplication Sign 3">
          <a:extLst>
            <a:ext uri="{FF2B5EF4-FFF2-40B4-BE49-F238E27FC236}">
              <a16:creationId xmlns:a16="http://schemas.microsoft.com/office/drawing/2014/main" id="{00000000-0008-0000-0900-000004000000}"/>
            </a:ext>
          </a:extLst>
        </xdr:cNvPr>
        <xdr:cNvSpPr/>
      </xdr:nvSpPr>
      <xdr:spPr>
        <a:xfrm>
          <a:off x="5467349" y="1495425"/>
          <a:ext cx="4314825" cy="1238250"/>
        </a:xfrm>
        <a:prstGeom prst="mathMultiply">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hilesii-my.sharepoint.com/TEMP/Archivos%20temporales%20de%20Internet/Content.Outlook/Q2W04AWC/F22%20%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erardo.escudero/Mis%20documentos/SBDF/Reforma%20Tributaria/Renta%20Atribuida/Prototipo/F22%20%202015%20Jose%20Luis%20Capdevi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Supuestos"/>
      <sheetName val="DDJJ FUT "/>
      <sheetName val="DDJJ Capital"/>
      <sheetName val="Registros"/>
      <sheetName val="Antecedentes"/>
      <sheetName val="Enero de 2017"/>
      <sheetName val="Registrar  AT.-1"/>
      <sheetName val="Febrero 2017"/>
      <sheetName val="Reproceso RLI"/>
      <sheetName val="Reproceso IGC"/>
      <sheetName val="Registrar  AT.Actual"/>
      <sheetName val="AnversoAud"/>
      <sheetName val="ReversoAud"/>
      <sheetName val="RUT"/>
    </sheetNames>
    <sheetDataSet>
      <sheetData sheetId="0"/>
      <sheetData sheetId="1"/>
      <sheetData sheetId="2"/>
      <sheetData sheetId="3"/>
      <sheetData sheetId="4"/>
      <sheetData sheetId="5"/>
      <sheetData sheetId="6"/>
      <sheetData sheetId="7"/>
      <sheetData sheetId="8">
        <row r="1">
          <cell r="A1" t="str">
            <v>CODIGO</v>
          </cell>
          <cell r="B1" t="str">
            <v>VALOR</v>
          </cell>
        </row>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240742774</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133651231</v>
          </cell>
        </row>
        <row r="14">
          <cell r="A14">
            <v>36</v>
          </cell>
          <cell r="B14">
            <v>170000000</v>
          </cell>
        </row>
        <row r="15">
          <cell r="A15">
            <v>101</v>
          </cell>
          <cell r="B15">
            <v>865042582</v>
          </cell>
        </row>
        <row r="16">
          <cell r="A16">
            <v>104</v>
          </cell>
          <cell r="B16">
            <v>70000000</v>
          </cell>
        </row>
        <row r="17">
          <cell r="A17">
            <v>106</v>
          </cell>
          <cell r="B17">
            <v>19909096</v>
          </cell>
        </row>
        <row r="18">
          <cell r="A18">
            <v>123</v>
          </cell>
          <cell r="B18">
            <v>6092136925</v>
          </cell>
        </row>
        <row r="19">
          <cell r="A19">
            <v>152</v>
          </cell>
          <cell r="B19">
            <v>288270</v>
          </cell>
        </row>
        <row r="20">
          <cell r="A20">
            <v>157</v>
          </cell>
          <cell r="B20">
            <v>33959423</v>
          </cell>
        </row>
        <row r="21">
          <cell r="A21">
            <v>159</v>
          </cell>
          <cell r="B21">
            <v>14410393</v>
          </cell>
        </row>
        <row r="22">
          <cell r="A22">
            <v>162</v>
          </cell>
          <cell r="B22">
            <v>607262</v>
          </cell>
        </row>
        <row r="23">
          <cell r="A23">
            <v>170</v>
          </cell>
          <cell r="B23">
            <v>122412874</v>
          </cell>
        </row>
        <row r="24">
          <cell r="A24">
            <v>226</v>
          </cell>
          <cell r="B24">
            <v>70000000</v>
          </cell>
        </row>
        <row r="25">
          <cell r="A25">
            <v>304</v>
          </cell>
          <cell r="B25">
            <v>20932024</v>
          </cell>
        </row>
        <row r="26">
          <cell r="A26">
            <v>312</v>
          </cell>
          <cell r="B26">
            <v>782</v>
          </cell>
        </row>
        <row r="27">
          <cell r="A27">
            <v>600</v>
          </cell>
          <cell r="B27">
            <v>14337349</v>
          </cell>
        </row>
        <row r="28">
          <cell r="A28">
            <v>605</v>
          </cell>
          <cell r="B28">
            <v>8221</v>
          </cell>
        </row>
        <row r="29">
          <cell r="A29">
            <v>608</v>
          </cell>
          <cell r="B29">
            <v>720</v>
          </cell>
        </row>
        <row r="30">
          <cell r="A30">
            <v>614</v>
          </cell>
          <cell r="B30" t="str">
            <v>X</v>
          </cell>
        </row>
        <row r="31">
          <cell r="A31">
            <v>625</v>
          </cell>
          <cell r="B31">
            <v>802529575</v>
          </cell>
        </row>
        <row r="32">
          <cell r="A32">
            <v>627</v>
          </cell>
          <cell r="B32">
            <v>14337349</v>
          </cell>
        </row>
        <row r="33">
          <cell r="A33">
            <v>629</v>
          </cell>
          <cell r="B33">
            <v>272546304</v>
          </cell>
        </row>
        <row r="34">
          <cell r="A34">
            <v>631</v>
          </cell>
          <cell r="B34">
            <v>341666340</v>
          </cell>
        </row>
        <row r="35">
          <cell r="A35">
            <v>635</v>
          </cell>
          <cell r="B35">
            <v>784165723</v>
          </cell>
        </row>
        <row r="36">
          <cell r="A36">
            <v>637</v>
          </cell>
          <cell r="B36">
            <v>78300746</v>
          </cell>
        </row>
        <row r="37">
          <cell r="A37">
            <v>643</v>
          </cell>
          <cell r="B37">
            <v>668256153</v>
          </cell>
        </row>
        <row r="38">
          <cell r="A38">
            <v>647</v>
          </cell>
          <cell r="B38">
            <v>1243087760</v>
          </cell>
        </row>
        <row r="39">
          <cell r="A39">
            <v>774</v>
          </cell>
          <cell r="B39">
            <v>3712875536</v>
          </cell>
        </row>
        <row r="40">
          <cell r="A40">
            <v>785</v>
          </cell>
          <cell r="B40">
            <v>40230808</v>
          </cell>
        </row>
        <row r="41">
          <cell r="A41">
            <v>843</v>
          </cell>
          <cell r="B41">
            <v>3974488503</v>
          </cell>
        </row>
        <row r="42">
          <cell r="A42">
            <v>847</v>
          </cell>
          <cell r="B42">
            <v>14337349</v>
          </cell>
        </row>
        <row r="43">
          <cell r="A43">
            <v>874</v>
          </cell>
          <cell r="B43">
            <v>668256153</v>
          </cell>
        </row>
        <row r="44">
          <cell r="A44">
            <v>926</v>
          </cell>
          <cell r="B44">
            <v>40230808</v>
          </cell>
        </row>
        <row r="45">
          <cell r="A45">
            <v>934</v>
          </cell>
          <cell r="B45">
            <v>136917887</v>
          </cell>
        </row>
        <row r="46">
          <cell r="A46" t="str">
            <v>REMANENTE DE CREDITO</v>
          </cell>
          <cell r="B46">
            <v>0</v>
          </cell>
        </row>
        <row r="47">
          <cell r="A47">
            <v>52</v>
          </cell>
          <cell r="B47">
            <v>85</v>
          </cell>
        </row>
        <row r="48">
          <cell r="A48">
            <v>53</v>
          </cell>
          <cell r="B48">
            <v>86</v>
          </cell>
        </row>
        <row r="49">
          <cell r="A49">
            <v>0</v>
          </cell>
          <cell r="B49">
            <v>0</v>
          </cell>
        </row>
        <row r="50">
          <cell r="A50">
            <v>0</v>
          </cell>
          <cell r="B50">
            <v>0</v>
          </cell>
        </row>
        <row r="51">
          <cell r="A51">
            <v>0</v>
          </cell>
          <cell r="B51">
            <v>0</v>
          </cell>
        </row>
        <row r="52">
          <cell r="A52" t="str">
            <v>DEVOLUCION SOLICITADA</v>
          </cell>
          <cell r="B52">
            <v>0</v>
          </cell>
        </row>
        <row r="53">
          <cell r="A53">
            <v>0</v>
          </cell>
          <cell r="B53">
            <v>0</v>
          </cell>
        </row>
        <row r="54">
          <cell r="A54">
            <v>0</v>
          </cell>
          <cell r="B54">
            <v>0</v>
          </cell>
        </row>
        <row r="55">
          <cell r="A55">
            <v>0</v>
          </cell>
          <cell r="B55">
            <v>0</v>
          </cell>
        </row>
        <row r="56">
          <cell r="A56">
            <v>0</v>
          </cell>
          <cell r="B56">
            <v>87</v>
          </cell>
        </row>
        <row r="57">
          <cell r="A57">
            <v>0</v>
          </cell>
          <cell r="B57">
            <v>0</v>
          </cell>
        </row>
        <row r="58">
          <cell r="A58">
            <v>0</v>
          </cell>
          <cell r="B58">
            <v>0</v>
          </cell>
        </row>
        <row r="59">
          <cell r="A59">
            <v>0</v>
          </cell>
          <cell r="B59">
            <v>0</v>
          </cell>
        </row>
        <row r="60">
          <cell r="A60">
            <v>0</v>
          </cell>
          <cell r="B60">
            <v>0</v>
          </cell>
        </row>
        <row r="61">
          <cell r="A61" t="str">
            <v>Folio Formulario F01</v>
          </cell>
          <cell r="B61" t="str">
            <v>Fecha de movimiento F01</v>
          </cell>
        </row>
        <row r="62">
          <cell r="A62" t="str">
            <v>Folio rectificatoria</v>
          </cell>
          <cell r="B62" t="str">
            <v>Folio primitiva</v>
          </cell>
        </row>
        <row r="63">
          <cell r="A63">
            <v>0</v>
          </cell>
          <cell r="B63">
            <v>0</v>
          </cell>
        </row>
        <row r="64">
          <cell r="A64" t="str">
            <v xml:space="preserve">Esta copia de declaración no es válida como certificado. </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668256153</v>
          </cell>
        </row>
        <row r="96">
          <cell r="A96">
            <v>31</v>
          </cell>
          <cell r="B96">
            <v>20932024</v>
          </cell>
        </row>
        <row r="97">
          <cell r="A97">
            <v>53</v>
          </cell>
          <cell r="B97">
            <v>13</v>
          </cell>
        </row>
        <row r="98">
          <cell r="A98">
            <v>102</v>
          </cell>
          <cell r="B98">
            <v>6140228120</v>
          </cell>
        </row>
        <row r="99">
          <cell r="A99">
            <v>105</v>
          </cell>
          <cell r="B99">
            <v>38808</v>
          </cell>
        </row>
        <row r="100">
          <cell r="A100">
            <v>122</v>
          </cell>
          <cell r="B100">
            <v>6652866815</v>
          </cell>
        </row>
        <row r="101">
          <cell r="A101">
            <v>129</v>
          </cell>
          <cell r="B101">
            <v>352510806</v>
          </cell>
        </row>
        <row r="102">
          <cell r="A102">
            <v>155</v>
          </cell>
          <cell r="B102">
            <v>137790</v>
          </cell>
        </row>
        <row r="103">
          <cell r="A103">
            <v>158</v>
          </cell>
          <cell r="B103">
            <v>122412874</v>
          </cell>
        </row>
        <row r="104">
          <cell r="A104">
            <v>161</v>
          </cell>
          <cell r="B104">
            <v>18166429</v>
          </cell>
        </row>
        <row r="105">
          <cell r="A105">
            <v>169</v>
          </cell>
          <cell r="B105">
            <v>537912</v>
          </cell>
        </row>
        <row r="106">
          <cell r="A106">
            <v>225</v>
          </cell>
          <cell r="B106">
            <v>668256153</v>
          </cell>
        </row>
        <row r="107">
          <cell r="A107">
            <v>231</v>
          </cell>
          <cell r="B107">
            <v>4177480459</v>
          </cell>
        </row>
        <row r="108">
          <cell r="A108">
            <v>305</v>
          </cell>
          <cell r="B108">
            <v>-15416745</v>
          </cell>
        </row>
        <row r="109">
          <cell r="A109">
            <v>315</v>
          </cell>
          <cell r="B109">
            <v>8052014</v>
          </cell>
        </row>
        <row r="110">
          <cell r="A110">
            <v>601</v>
          </cell>
          <cell r="B110">
            <v>7848</v>
          </cell>
        </row>
        <row r="111">
          <cell r="A111">
            <v>606</v>
          </cell>
          <cell r="B111">
            <v>57629</v>
          </cell>
        </row>
        <row r="112">
          <cell r="A112">
            <v>610</v>
          </cell>
          <cell r="B112">
            <v>14410327</v>
          </cell>
        </row>
        <row r="113">
          <cell r="A113">
            <v>624</v>
          </cell>
          <cell r="B113">
            <v>107526263</v>
          </cell>
        </row>
        <row r="114">
          <cell r="A114">
            <v>626</v>
          </cell>
          <cell r="B114">
            <v>133651231</v>
          </cell>
        </row>
        <row r="115">
          <cell r="A115">
            <v>628</v>
          </cell>
          <cell r="B115">
            <v>76567411742</v>
          </cell>
        </row>
        <row r="116">
          <cell r="A116">
            <v>630</v>
          </cell>
          <cell r="B116">
            <v>75034864539</v>
          </cell>
        </row>
        <row r="117">
          <cell r="A117">
            <v>632</v>
          </cell>
          <cell r="B117">
            <v>40230808</v>
          </cell>
        </row>
        <row r="118">
          <cell r="A118">
            <v>636</v>
          </cell>
          <cell r="B118">
            <v>639030636</v>
          </cell>
        </row>
        <row r="119">
          <cell r="A119">
            <v>639</v>
          </cell>
          <cell r="B119">
            <v>107526263</v>
          </cell>
        </row>
        <row r="120">
          <cell r="A120">
            <v>645</v>
          </cell>
          <cell r="B120">
            <v>3974488503</v>
          </cell>
        </row>
        <row r="121">
          <cell r="A121">
            <v>749</v>
          </cell>
          <cell r="B121">
            <v>14410393</v>
          </cell>
        </row>
        <row r="122">
          <cell r="A122">
            <v>775</v>
          </cell>
          <cell r="B122">
            <v>110792920</v>
          </cell>
        </row>
        <row r="123">
          <cell r="A123">
            <v>838</v>
          </cell>
          <cell r="B123">
            <v>921843457</v>
          </cell>
        </row>
        <row r="124">
          <cell r="A124">
            <v>844</v>
          </cell>
          <cell r="B124">
            <v>149894480</v>
          </cell>
        </row>
        <row r="125">
          <cell r="A125">
            <v>849</v>
          </cell>
          <cell r="B125">
            <v>170000000</v>
          </cell>
        </row>
        <row r="126">
          <cell r="A126">
            <v>910</v>
          </cell>
          <cell r="B126">
            <v>1990910</v>
          </cell>
        </row>
        <row r="127">
          <cell r="A127">
            <v>927</v>
          </cell>
          <cell r="B127">
            <v>40230808</v>
          </cell>
        </row>
        <row r="128">
          <cell r="A128">
            <v>940</v>
          </cell>
          <cell r="B128">
            <v>122</v>
          </cell>
        </row>
        <row r="129">
          <cell r="A129">
            <v>0</v>
          </cell>
          <cell r="B129" t="str">
            <v>IMPTO. A PAGAR</v>
          </cell>
        </row>
        <row r="130">
          <cell r="A130">
            <v>15416745</v>
          </cell>
          <cell r="B130">
            <v>55</v>
          </cell>
        </row>
        <row r="131">
          <cell r="A131">
            <v>0</v>
          </cell>
          <cell r="B131">
            <v>56</v>
          </cell>
        </row>
        <row r="132">
          <cell r="A132">
            <v>0</v>
          </cell>
          <cell r="B132">
            <v>57</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15416745</v>
          </cell>
          <cell r="B139" t="str">
            <v>RECARGOS POR MORA EN EL PAGO</v>
          </cell>
        </row>
        <row r="140">
          <cell r="A140">
            <v>0</v>
          </cell>
          <cell r="B140">
            <v>58</v>
          </cell>
        </row>
        <row r="141">
          <cell r="A141">
            <v>0</v>
          </cell>
          <cell r="B141">
            <v>59</v>
          </cell>
        </row>
        <row r="142">
          <cell r="A142">
            <v>0</v>
          </cell>
          <cell r="B142">
            <v>60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15416745</v>
          </cell>
        </row>
        <row r="178">
          <cell r="A178">
            <v>86</v>
          </cell>
          <cell r="B178">
            <v>0</v>
          </cell>
        </row>
        <row r="179">
          <cell r="A179">
            <v>87</v>
          </cell>
          <cell r="B179">
            <v>15416745</v>
          </cell>
        </row>
        <row r="180">
          <cell r="A180">
            <v>90</v>
          </cell>
          <cell r="B180">
            <v>0</v>
          </cell>
        </row>
        <row r="181">
          <cell r="A181">
            <v>39</v>
          </cell>
          <cell r="B181">
            <v>0</v>
          </cell>
        </row>
        <row r="182">
          <cell r="A182">
            <v>91</v>
          </cell>
          <cell r="B182">
            <v>0</v>
          </cell>
        </row>
      </sheetData>
      <sheetData sheetId="9"/>
      <sheetData sheetId="10"/>
      <sheetData sheetId="11"/>
      <sheetData sheetId="12">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234710275</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169061221</v>
          </cell>
        </row>
        <row r="14">
          <cell r="A14">
            <v>36</v>
          </cell>
          <cell r="B14">
            <v>211624269</v>
          </cell>
        </row>
        <row r="15">
          <cell r="A15">
            <v>101</v>
          </cell>
          <cell r="B15">
            <v>6804780060</v>
          </cell>
        </row>
        <row r="16">
          <cell r="A16">
            <v>104</v>
          </cell>
          <cell r="B16">
            <v>70000000</v>
          </cell>
        </row>
        <row r="17">
          <cell r="A17">
            <v>122</v>
          </cell>
          <cell r="B17">
            <v>10096428698</v>
          </cell>
        </row>
        <row r="18">
          <cell r="A18">
            <v>129</v>
          </cell>
          <cell r="B18">
            <v>643484959</v>
          </cell>
        </row>
        <row r="19">
          <cell r="A19">
            <v>157</v>
          </cell>
          <cell r="B19">
            <v>32726375</v>
          </cell>
        </row>
        <row r="20">
          <cell r="A20">
            <v>159</v>
          </cell>
          <cell r="B20">
            <v>14419550</v>
          </cell>
        </row>
        <row r="21">
          <cell r="A21">
            <v>162</v>
          </cell>
          <cell r="B21">
            <v>667348</v>
          </cell>
        </row>
        <row r="22">
          <cell r="A22">
            <v>225</v>
          </cell>
          <cell r="B22">
            <v>805053431</v>
          </cell>
        </row>
        <row r="23">
          <cell r="A23">
            <v>231</v>
          </cell>
          <cell r="B23">
            <v>4459982927</v>
          </cell>
        </row>
        <row r="24">
          <cell r="A24">
            <v>305</v>
          </cell>
          <cell r="B24">
            <v>-23207586</v>
          </cell>
        </row>
        <row r="25">
          <cell r="A25">
            <v>315</v>
          </cell>
          <cell r="B25">
            <v>30042015</v>
          </cell>
        </row>
        <row r="26">
          <cell r="A26">
            <v>600</v>
          </cell>
          <cell r="B26">
            <v>14337330</v>
          </cell>
        </row>
        <row r="27">
          <cell r="A27">
            <v>610</v>
          </cell>
          <cell r="B27">
            <v>14419550</v>
          </cell>
        </row>
        <row r="28">
          <cell r="A28">
            <v>624</v>
          </cell>
          <cell r="B28">
            <v>138329024</v>
          </cell>
        </row>
        <row r="29">
          <cell r="A29">
            <v>626</v>
          </cell>
          <cell r="B29">
            <v>169061221</v>
          </cell>
        </row>
        <row r="30">
          <cell r="A30">
            <v>628</v>
          </cell>
          <cell r="B30">
            <v>92307030818</v>
          </cell>
        </row>
        <row r="31">
          <cell r="A31">
            <v>631</v>
          </cell>
          <cell r="B31">
            <v>667855260</v>
          </cell>
        </row>
        <row r="32">
          <cell r="A32">
            <v>635</v>
          </cell>
          <cell r="B32">
            <v>1222067834</v>
          </cell>
        </row>
        <row r="33">
          <cell r="A33">
            <v>637</v>
          </cell>
          <cell r="B33">
            <v>153478697</v>
          </cell>
        </row>
        <row r="34">
          <cell r="A34">
            <v>643</v>
          </cell>
          <cell r="B34">
            <v>805053431</v>
          </cell>
        </row>
        <row r="35">
          <cell r="A35">
            <v>647</v>
          </cell>
          <cell r="B35">
            <v>1279022451</v>
          </cell>
        </row>
        <row r="36">
          <cell r="A36">
            <v>749</v>
          </cell>
          <cell r="B36">
            <v>14419550</v>
          </cell>
        </row>
        <row r="37">
          <cell r="A37">
            <v>775</v>
          </cell>
          <cell r="B37">
            <v>148170665</v>
          </cell>
        </row>
        <row r="38">
          <cell r="A38">
            <v>838</v>
          </cell>
          <cell r="B38">
            <v>1017572795</v>
          </cell>
        </row>
        <row r="39">
          <cell r="A39">
            <v>844</v>
          </cell>
          <cell r="B39">
            <v>149894480</v>
          </cell>
        </row>
        <row r="40">
          <cell r="A40">
            <v>849</v>
          </cell>
          <cell r="B40">
            <v>211624269</v>
          </cell>
        </row>
        <row r="41">
          <cell r="A41">
            <v>910</v>
          </cell>
          <cell r="B41">
            <v>1715985</v>
          </cell>
        </row>
        <row r="42">
          <cell r="A42">
            <v>927</v>
          </cell>
          <cell r="B42">
            <v>37707777</v>
          </cell>
        </row>
        <row r="43">
          <cell r="A43" t="str">
            <v>REMANENTE DE CREDITO</v>
          </cell>
          <cell r="B43">
            <v>0</v>
          </cell>
        </row>
        <row r="44">
          <cell r="A44">
            <v>52</v>
          </cell>
          <cell r="B44">
            <v>85</v>
          </cell>
        </row>
        <row r="45">
          <cell r="A45">
            <v>53</v>
          </cell>
          <cell r="B45">
            <v>86</v>
          </cell>
        </row>
        <row r="46">
          <cell r="A46">
            <v>0</v>
          </cell>
          <cell r="B46">
            <v>0</v>
          </cell>
        </row>
        <row r="47">
          <cell r="A47">
            <v>0</v>
          </cell>
          <cell r="B47">
            <v>0</v>
          </cell>
        </row>
        <row r="48">
          <cell r="A48">
            <v>0</v>
          </cell>
          <cell r="B48">
            <v>0</v>
          </cell>
        </row>
        <row r="49">
          <cell r="A49" t="str">
            <v>DEVOLUCION SOLICITADA</v>
          </cell>
          <cell r="B49">
            <v>0</v>
          </cell>
        </row>
        <row r="50">
          <cell r="A50">
            <v>0</v>
          </cell>
          <cell r="B50">
            <v>0</v>
          </cell>
        </row>
        <row r="51">
          <cell r="A51">
            <v>0</v>
          </cell>
          <cell r="B51">
            <v>0</v>
          </cell>
        </row>
        <row r="52">
          <cell r="A52">
            <v>0</v>
          </cell>
          <cell r="B52">
            <v>0</v>
          </cell>
        </row>
        <row r="53">
          <cell r="A53">
            <v>0</v>
          </cell>
          <cell r="B53">
            <v>87</v>
          </cell>
        </row>
        <row r="54">
          <cell r="A54">
            <v>0</v>
          </cell>
          <cell r="B54">
            <v>0</v>
          </cell>
        </row>
        <row r="55">
          <cell r="A55">
            <v>0</v>
          </cell>
          <cell r="B55">
            <v>0</v>
          </cell>
        </row>
        <row r="56">
          <cell r="A56">
            <v>0</v>
          </cell>
          <cell r="B56">
            <v>0</v>
          </cell>
        </row>
        <row r="57">
          <cell r="A57">
            <v>0</v>
          </cell>
          <cell r="B57">
            <v>0</v>
          </cell>
        </row>
        <row r="58">
          <cell r="A58" t="str">
            <v>Folio Formulario F01</v>
          </cell>
          <cell r="B58" t="str">
            <v>Fecha de movimiento F01</v>
          </cell>
        </row>
        <row r="59">
          <cell r="A59" t="str">
            <v>Folio rectificatoria</v>
          </cell>
          <cell r="B59" t="str">
            <v>Folio primitiva</v>
          </cell>
        </row>
        <row r="60">
          <cell r="A60">
            <v>0</v>
          </cell>
          <cell r="B60">
            <v>0</v>
          </cell>
        </row>
        <row r="61">
          <cell r="A61" t="str">
            <v xml:space="preserve">Esta copia de declaración no es válida como certificado. </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805053431</v>
          </cell>
        </row>
        <row r="96">
          <cell r="A96">
            <v>31</v>
          </cell>
          <cell r="B96">
            <v>19355462</v>
          </cell>
        </row>
        <row r="97">
          <cell r="A97">
            <v>53</v>
          </cell>
          <cell r="B97">
            <v>13</v>
          </cell>
        </row>
        <row r="98">
          <cell r="A98">
            <v>102</v>
          </cell>
          <cell r="B98">
            <v>9601164052</v>
          </cell>
        </row>
        <row r="99">
          <cell r="A99">
            <v>106</v>
          </cell>
          <cell r="B99">
            <v>17159847</v>
          </cell>
        </row>
        <row r="100">
          <cell r="A100">
            <v>123</v>
          </cell>
          <cell r="B100">
            <v>9437609891</v>
          </cell>
        </row>
        <row r="101">
          <cell r="A101">
            <v>152</v>
          </cell>
          <cell r="B101">
            <v>403075</v>
          </cell>
        </row>
        <row r="102">
          <cell r="A102">
            <v>158</v>
          </cell>
          <cell r="B102">
            <v>121562418</v>
          </cell>
        </row>
        <row r="103">
          <cell r="A103">
            <v>161</v>
          </cell>
          <cell r="B103">
            <v>19579946</v>
          </cell>
        </row>
        <row r="104">
          <cell r="A104">
            <v>170</v>
          </cell>
          <cell r="B104">
            <v>121562418</v>
          </cell>
        </row>
        <row r="105">
          <cell r="A105">
            <v>226</v>
          </cell>
          <cell r="B105">
            <v>70000000</v>
          </cell>
        </row>
        <row r="106">
          <cell r="A106">
            <v>304</v>
          </cell>
          <cell r="B106">
            <v>19355462</v>
          </cell>
        </row>
        <row r="107">
          <cell r="A107">
            <v>312</v>
          </cell>
          <cell r="B107">
            <v>782</v>
          </cell>
        </row>
        <row r="108">
          <cell r="A108">
            <v>318</v>
          </cell>
          <cell r="B108">
            <v>178902862</v>
          </cell>
        </row>
        <row r="109">
          <cell r="A109">
            <v>606</v>
          </cell>
          <cell r="B109">
            <v>82220</v>
          </cell>
        </row>
        <row r="110">
          <cell r="A110">
            <v>614</v>
          </cell>
          <cell r="B110" t="str">
            <v>X</v>
          </cell>
        </row>
        <row r="111">
          <cell r="A111">
            <v>625</v>
          </cell>
          <cell r="B111">
            <v>862848904</v>
          </cell>
        </row>
        <row r="112">
          <cell r="A112">
            <v>627</v>
          </cell>
          <cell r="B112">
            <v>14337330</v>
          </cell>
        </row>
        <row r="113">
          <cell r="A113">
            <v>630</v>
          </cell>
          <cell r="B113">
            <v>89861665539</v>
          </cell>
        </row>
        <row r="114">
          <cell r="A114">
            <v>632</v>
          </cell>
          <cell r="B114">
            <v>37707777</v>
          </cell>
        </row>
        <row r="115">
          <cell r="A115">
            <v>636</v>
          </cell>
          <cell r="B115">
            <v>812297504</v>
          </cell>
        </row>
        <row r="116">
          <cell r="A116">
            <v>639</v>
          </cell>
          <cell r="B116">
            <v>146234624</v>
          </cell>
        </row>
        <row r="117">
          <cell r="A117">
            <v>645</v>
          </cell>
          <cell r="B117">
            <v>4871114998</v>
          </cell>
        </row>
        <row r="118">
          <cell r="A118">
            <v>651</v>
          </cell>
          <cell r="B118">
            <v>294563096</v>
          </cell>
        </row>
        <row r="119">
          <cell r="A119">
            <v>774</v>
          </cell>
          <cell r="B119">
            <v>3893990717</v>
          </cell>
        </row>
        <row r="120">
          <cell r="A120">
            <v>785</v>
          </cell>
          <cell r="B120">
            <v>37707777</v>
          </cell>
        </row>
        <row r="121">
          <cell r="A121">
            <v>843</v>
          </cell>
          <cell r="B121">
            <v>4871114998</v>
          </cell>
        </row>
        <row r="122">
          <cell r="A122">
            <v>847</v>
          </cell>
          <cell r="B122">
            <v>14337330</v>
          </cell>
        </row>
        <row r="123">
          <cell r="A123">
            <v>874</v>
          </cell>
          <cell r="B123">
            <v>805053431</v>
          </cell>
        </row>
        <row r="124">
          <cell r="A124">
            <v>926</v>
          </cell>
          <cell r="B124">
            <v>37707777</v>
          </cell>
        </row>
        <row r="125">
          <cell r="A125">
            <v>940</v>
          </cell>
          <cell r="B125">
            <v>420</v>
          </cell>
        </row>
        <row r="126">
          <cell r="A126">
            <v>0</v>
          </cell>
          <cell r="B126" t="str">
            <v>IMPTO. A PAGAR</v>
          </cell>
        </row>
        <row r="127">
          <cell r="A127">
            <v>23207586</v>
          </cell>
          <cell r="B127">
            <v>55</v>
          </cell>
        </row>
        <row r="128">
          <cell r="A128">
            <v>0</v>
          </cell>
          <cell r="B128">
            <v>56</v>
          </cell>
        </row>
        <row r="129">
          <cell r="A129">
            <v>0</v>
          </cell>
          <cell r="B129">
            <v>57</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23207586</v>
          </cell>
          <cell r="B136" t="str">
            <v>RECARGOS POR MORA EN EL PAGO</v>
          </cell>
        </row>
        <row r="137">
          <cell r="A137">
            <v>0</v>
          </cell>
          <cell r="B137">
            <v>58</v>
          </cell>
        </row>
        <row r="138">
          <cell r="A138">
            <v>0</v>
          </cell>
          <cell r="B138">
            <v>59</v>
          </cell>
        </row>
        <row r="139">
          <cell r="A139">
            <v>0</v>
          </cell>
          <cell r="B139">
            <v>60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23207586</v>
          </cell>
        </row>
        <row r="178">
          <cell r="A178">
            <v>86</v>
          </cell>
          <cell r="B178">
            <v>0</v>
          </cell>
        </row>
        <row r="179">
          <cell r="A179">
            <v>87</v>
          </cell>
          <cell r="B179">
            <v>23207586</v>
          </cell>
        </row>
        <row r="180">
          <cell r="A180">
            <v>90</v>
          </cell>
          <cell r="B180">
            <v>0</v>
          </cell>
        </row>
        <row r="181">
          <cell r="A181">
            <v>39</v>
          </cell>
          <cell r="B181">
            <v>0</v>
          </cell>
        </row>
        <row r="182">
          <cell r="A182">
            <v>91</v>
          </cell>
          <cell r="B182">
            <v>0</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O111"/>
  <sheetViews>
    <sheetView showGridLines="0" zoomScale="80" zoomScaleNormal="80" zoomScaleSheetLayoutView="80" workbookViewId="0">
      <selection activeCell="I33" sqref="I33"/>
    </sheetView>
  </sheetViews>
  <sheetFormatPr baseColWidth="10" defaultColWidth="9.140625" defaultRowHeight="15" x14ac:dyDescent="0.25"/>
  <cols>
    <col min="1" max="1" width="1.85546875" style="172" customWidth="1"/>
    <col min="2" max="2" width="4.42578125" style="172" bestFit="1" customWidth="1"/>
    <col min="3" max="3" width="28.7109375" style="172" customWidth="1"/>
    <col min="4" max="4" width="12.5703125" style="172" customWidth="1"/>
    <col min="5" max="5" width="12.42578125" style="172" customWidth="1"/>
    <col min="6" max="6" width="12.28515625" style="172" customWidth="1"/>
    <col min="7" max="7" width="12" style="172" customWidth="1"/>
    <col min="8" max="8" width="19.7109375" style="172" customWidth="1"/>
    <col min="9" max="9" width="15" style="172" customWidth="1"/>
    <col min="10" max="10" width="17.85546875" style="171" customWidth="1"/>
    <col min="11" max="11" width="15.42578125" style="171" bestFit="1" customWidth="1"/>
    <col min="12" max="12" width="14.140625" style="171" customWidth="1"/>
    <col min="13" max="13" width="12" style="171" bestFit="1" customWidth="1"/>
    <col min="14" max="14" width="10.42578125" style="172" hidden="1" customWidth="1"/>
    <col min="15" max="15" width="10.85546875" style="172" hidden="1" customWidth="1"/>
    <col min="16" max="16" width="0" style="172" hidden="1" customWidth="1"/>
    <col min="17" max="20" width="9.140625" style="172"/>
    <col min="21" max="21" width="3.140625" style="172" customWidth="1"/>
    <col min="22" max="16384" width="9.140625" style="172"/>
  </cols>
  <sheetData>
    <row r="2" spans="2:13" x14ac:dyDescent="0.25">
      <c r="B2" s="573" t="s">
        <v>501</v>
      </c>
      <c r="C2" s="574"/>
      <c r="D2" s="574"/>
      <c r="E2" s="574"/>
      <c r="F2" s="574"/>
      <c r="G2" s="574"/>
      <c r="H2" s="574"/>
      <c r="I2" s="574"/>
      <c r="J2" s="574"/>
      <c r="K2" s="574"/>
      <c r="L2" s="575"/>
    </row>
    <row r="4" spans="2:13" x14ac:dyDescent="0.25">
      <c r="B4" s="257" t="s">
        <v>4</v>
      </c>
    </row>
    <row r="5" spans="2:13" ht="15" customHeight="1" x14ac:dyDescent="0.25">
      <c r="B5" s="577" t="s">
        <v>22</v>
      </c>
      <c r="C5" s="581" t="s">
        <v>500</v>
      </c>
      <c r="D5" s="581"/>
      <c r="E5" s="581"/>
      <c r="F5" s="581"/>
      <c r="G5" s="581"/>
      <c r="H5" s="581"/>
      <c r="I5" s="581"/>
      <c r="J5" s="581"/>
      <c r="K5" s="581"/>
      <c r="L5" s="581"/>
      <c r="M5" s="173"/>
    </row>
    <row r="6" spans="2:13" ht="15" customHeight="1" x14ac:dyDescent="0.25">
      <c r="B6" s="577"/>
      <c r="C6" s="581"/>
      <c r="D6" s="581"/>
      <c r="E6" s="581"/>
      <c r="F6" s="581"/>
      <c r="G6" s="581"/>
      <c r="H6" s="581"/>
      <c r="I6" s="581"/>
      <c r="J6" s="581"/>
      <c r="K6" s="581"/>
      <c r="L6" s="581"/>
      <c r="M6" s="173"/>
    </row>
    <row r="7" spans="2:13" x14ac:dyDescent="0.25">
      <c r="B7" s="577"/>
      <c r="C7" s="581"/>
      <c r="D7" s="581"/>
      <c r="E7" s="581"/>
      <c r="F7" s="581"/>
      <c r="G7" s="581"/>
      <c r="H7" s="581"/>
      <c r="I7" s="581"/>
      <c r="J7" s="581"/>
      <c r="K7" s="581"/>
      <c r="L7" s="581"/>
      <c r="M7" s="173"/>
    </row>
    <row r="9" spans="2:13" x14ac:dyDescent="0.25">
      <c r="B9" s="257" t="s">
        <v>23</v>
      </c>
      <c r="C9" s="578" t="s">
        <v>170</v>
      </c>
      <c r="D9" s="578"/>
      <c r="E9" s="578"/>
      <c r="F9" s="578"/>
      <c r="G9" s="578"/>
      <c r="H9" s="578"/>
      <c r="I9" s="578"/>
      <c r="J9" s="578"/>
      <c r="K9" s="578"/>
      <c r="L9" s="578"/>
    </row>
    <row r="10" spans="2:13" x14ac:dyDescent="0.25">
      <c r="C10" s="578"/>
      <c r="D10" s="578"/>
      <c r="E10" s="578"/>
      <c r="F10" s="578"/>
      <c r="G10" s="578"/>
      <c r="H10" s="578"/>
      <c r="I10" s="578"/>
      <c r="J10" s="578"/>
      <c r="K10" s="578"/>
      <c r="L10" s="578"/>
    </row>
    <row r="11" spans="2:13" ht="25.5" x14ac:dyDescent="0.25">
      <c r="C11" s="169"/>
      <c r="D11" s="169"/>
      <c r="E11" s="169"/>
      <c r="F11" s="169"/>
      <c r="G11" s="169"/>
      <c r="H11" s="169"/>
      <c r="I11" s="169"/>
      <c r="J11" s="132" t="s">
        <v>118</v>
      </c>
      <c r="K11" s="17" t="s">
        <v>143</v>
      </c>
      <c r="L11" s="17" t="s">
        <v>176</v>
      </c>
    </row>
    <row r="12" spans="2:13" x14ac:dyDescent="0.25">
      <c r="C12" s="3" t="s">
        <v>499</v>
      </c>
      <c r="D12" s="3"/>
      <c r="E12" s="3"/>
      <c r="F12" s="3"/>
      <c r="G12" s="3"/>
      <c r="H12" s="3"/>
      <c r="J12" s="16">
        <v>0.5</v>
      </c>
      <c r="K12" s="3">
        <v>15000000</v>
      </c>
      <c r="L12" s="3">
        <f>+K12*1.02</f>
        <v>15300000</v>
      </c>
      <c r="M12" s="172"/>
    </row>
    <row r="13" spans="2:13" ht="15" customHeight="1" x14ac:dyDescent="0.25">
      <c r="C13" s="3" t="s">
        <v>144</v>
      </c>
      <c r="D13" s="3"/>
      <c r="E13" s="3"/>
      <c r="F13" s="3"/>
      <c r="G13" s="3"/>
      <c r="H13" s="3"/>
      <c r="J13" s="16">
        <v>0.5</v>
      </c>
      <c r="K13" s="3">
        <f>+K12</f>
        <v>15000000</v>
      </c>
      <c r="L13" s="3">
        <f>+K13*1.02</f>
        <v>15300000</v>
      </c>
      <c r="M13" s="172"/>
    </row>
    <row r="14" spans="2:13" ht="15.75" thickBot="1" x14ac:dyDescent="0.3">
      <c r="C14" s="3"/>
      <c r="D14" s="3" t="s">
        <v>145</v>
      </c>
      <c r="E14" s="3"/>
      <c r="F14" s="3"/>
      <c r="G14" s="3"/>
      <c r="H14" s="3"/>
      <c r="I14" s="3"/>
      <c r="K14" s="122">
        <f>SUM(K12:K13)</f>
        <v>30000000</v>
      </c>
      <c r="L14" s="122">
        <f>SUM(L12:L13)</f>
        <v>30600000</v>
      </c>
      <c r="M14" s="172"/>
    </row>
    <row r="15" spans="2:13" ht="15.75" thickTop="1" x14ac:dyDescent="0.25">
      <c r="B15" s="174"/>
      <c r="C15" s="576"/>
      <c r="D15" s="576"/>
      <c r="E15" s="576"/>
      <c r="F15" s="576"/>
      <c r="G15" s="576"/>
      <c r="H15" s="576"/>
      <c r="I15" s="576"/>
      <c r="J15" s="576"/>
      <c r="K15" s="576"/>
      <c r="L15" s="576"/>
    </row>
    <row r="16" spans="2:13" x14ac:dyDescent="0.25">
      <c r="B16" s="257" t="s">
        <v>24</v>
      </c>
      <c r="C16" s="263" t="s">
        <v>267</v>
      </c>
    </row>
    <row r="18" spans="2:15" s="176" customFormat="1" ht="25.5" x14ac:dyDescent="0.2">
      <c r="C18" s="258" t="s">
        <v>8</v>
      </c>
      <c r="D18" s="177"/>
      <c r="E18" s="177"/>
      <c r="F18" s="177"/>
      <c r="G18" s="177"/>
      <c r="H18" s="177"/>
      <c r="I18" s="177"/>
      <c r="J18" s="141" t="s">
        <v>146</v>
      </c>
      <c r="K18" s="141" t="s">
        <v>173</v>
      </c>
      <c r="L18" s="141" t="s">
        <v>172</v>
      </c>
      <c r="M18" s="178"/>
    </row>
    <row r="19" spans="2:15" s="176" customFormat="1" ht="12.75" x14ac:dyDescent="0.2">
      <c r="C19" s="179" t="s">
        <v>119</v>
      </c>
      <c r="D19" s="180"/>
      <c r="E19" s="180"/>
      <c r="F19" s="180"/>
      <c r="G19" s="180"/>
      <c r="H19" s="180"/>
      <c r="I19" s="180"/>
      <c r="J19" s="181"/>
      <c r="K19" s="181"/>
      <c r="L19" s="181"/>
      <c r="M19" s="178"/>
    </row>
    <row r="20" spans="2:15" s="176" customFormat="1" ht="12.75" x14ac:dyDescent="0.2">
      <c r="C20" s="179" t="s">
        <v>137</v>
      </c>
      <c r="D20" s="180"/>
      <c r="E20" s="182"/>
      <c r="F20" s="183"/>
      <c r="G20" s="183"/>
      <c r="H20" s="183"/>
      <c r="I20" s="183"/>
      <c r="J20" s="184">
        <v>70000000</v>
      </c>
      <c r="K20" s="185"/>
      <c r="L20" s="185">
        <f>+J20-K20</f>
        <v>70000000</v>
      </c>
      <c r="M20" s="178"/>
      <c r="N20" s="186">
        <f>L20</f>
        <v>70000000</v>
      </c>
    </row>
    <row r="21" spans="2:15" s="176" customFormat="1" ht="13.5" thickBot="1" x14ac:dyDescent="0.25">
      <c r="C21" s="151" t="s">
        <v>190</v>
      </c>
      <c r="D21" s="175"/>
      <c r="E21" s="187"/>
      <c r="F21" s="188"/>
      <c r="G21" s="188"/>
      <c r="H21" s="188"/>
      <c r="I21" s="188"/>
      <c r="J21" s="189">
        <v>8000000</v>
      </c>
      <c r="K21" s="190">
        <v>8000000</v>
      </c>
      <c r="L21" s="190">
        <f t="shared" ref="L21:L23" si="0">+J21-K21</f>
        <v>0</v>
      </c>
      <c r="M21" s="178"/>
      <c r="N21" s="191"/>
    </row>
    <row r="22" spans="2:15" s="176" customFormat="1" ht="13.5" thickBot="1" x14ac:dyDescent="0.25">
      <c r="B22" s="192"/>
      <c r="C22" s="155" t="s">
        <v>191</v>
      </c>
      <c r="D22" s="259"/>
      <c r="E22" s="260"/>
      <c r="F22" s="261"/>
      <c r="G22" s="261"/>
      <c r="H22" s="261"/>
      <c r="I22" s="261"/>
      <c r="J22" s="262">
        <v>5000000</v>
      </c>
      <c r="K22" s="294">
        <v>5000000</v>
      </c>
      <c r="L22" s="190">
        <f t="shared" si="0"/>
        <v>0</v>
      </c>
      <c r="M22" s="178"/>
      <c r="N22" s="191">
        <f>K22</f>
        <v>5000000</v>
      </c>
    </row>
    <row r="23" spans="2:15" s="176" customFormat="1" ht="13.5" thickBot="1" x14ac:dyDescent="0.25">
      <c r="C23" s="193" t="s">
        <v>147</v>
      </c>
      <c r="D23" s="194"/>
      <c r="E23" s="195"/>
      <c r="F23" s="196"/>
      <c r="G23" s="196"/>
      <c r="H23" s="196"/>
      <c r="I23" s="196"/>
      <c r="J23" s="197">
        <v>8000000</v>
      </c>
      <c r="K23" s="198"/>
      <c r="L23" s="294">
        <f t="shared" si="0"/>
        <v>8000000</v>
      </c>
      <c r="M23" s="178"/>
      <c r="N23" s="199"/>
    </row>
    <row r="24" spans="2:15" s="176" customFormat="1" ht="13.5" thickBot="1" x14ac:dyDescent="0.25">
      <c r="C24" s="152" t="s">
        <v>6</v>
      </c>
      <c r="D24" s="200"/>
      <c r="E24" s="201"/>
      <c r="F24" s="201"/>
      <c r="G24" s="201"/>
      <c r="H24" s="201"/>
      <c r="I24" s="201"/>
      <c r="J24" s="271">
        <f>SUM(J20:J23)</f>
        <v>91000000</v>
      </c>
      <c r="K24" s="272">
        <f>SUM(K20:K23)</f>
        <v>13000000</v>
      </c>
      <c r="L24" s="272">
        <f>SUM(L20:L23)</f>
        <v>78000000</v>
      </c>
      <c r="M24" s="178"/>
      <c r="O24" s="203">
        <f>SUM(N20:N23)</f>
        <v>75000000</v>
      </c>
    </row>
    <row r="25" spans="2:15" s="176" customFormat="1" ht="13.5" thickTop="1" x14ac:dyDescent="0.2">
      <c r="J25" s="178"/>
      <c r="K25" s="178"/>
      <c r="L25" s="178"/>
      <c r="M25" s="178"/>
    </row>
    <row r="26" spans="2:15" s="176" customFormat="1" ht="12.75" x14ac:dyDescent="0.2">
      <c r="C26" s="148" t="s">
        <v>13</v>
      </c>
      <c r="D26" s="177"/>
      <c r="E26" s="204"/>
      <c r="F26" s="205"/>
      <c r="G26" s="205"/>
      <c r="H26" s="205"/>
      <c r="I26" s="205"/>
      <c r="J26" s="206"/>
      <c r="K26" s="207"/>
      <c r="L26" s="141" t="s">
        <v>128</v>
      </c>
      <c r="M26" s="178"/>
    </row>
    <row r="27" spans="2:15" s="176" customFormat="1" ht="12.75" x14ac:dyDescent="0.2">
      <c r="C27" s="151" t="s">
        <v>141</v>
      </c>
      <c r="D27" s="175"/>
      <c r="E27" s="187"/>
      <c r="F27" s="188"/>
      <c r="G27" s="188"/>
      <c r="H27" s="188"/>
      <c r="I27" s="188"/>
      <c r="J27" s="208"/>
      <c r="K27" s="209"/>
      <c r="L27" s="190">
        <v>901125</v>
      </c>
      <c r="M27" s="178"/>
      <c r="N27" s="186">
        <f>L27</f>
        <v>901125</v>
      </c>
    </row>
    <row r="28" spans="2:15" s="176" customFormat="1" ht="12.75" x14ac:dyDescent="0.2">
      <c r="C28" s="151" t="s">
        <v>175</v>
      </c>
      <c r="D28" s="175"/>
      <c r="E28" s="187"/>
      <c r="F28" s="188"/>
      <c r="G28" s="188"/>
      <c r="H28" s="188"/>
      <c r="I28" s="188"/>
      <c r="J28" s="208"/>
      <c r="K28" s="209"/>
      <c r="L28" s="190">
        <v>8000000</v>
      </c>
      <c r="M28" s="178"/>
      <c r="N28" s="199"/>
    </row>
    <row r="29" spans="2:15" s="176" customFormat="1" ht="13.5" thickBot="1" x14ac:dyDescent="0.25">
      <c r="C29" s="152" t="s">
        <v>7</v>
      </c>
      <c r="D29" s="200"/>
      <c r="E29" s="201"/>
      <c r="F29" s="201"/>
      <c r="G29" s="201"/>
      <c r="H29" s="201"/>
      <c r="I29" s="201"/>
      <c r="J29" s="210"/>
      <c r="K29" s="211"/>
      <c r="L29" s="272">
        <f>SUM(L27:L28)</f>
        <v>8901125</v>
      </c>
      <c r="M29" s="178"/>
      <c r="O29" s="212">
        <f>SUM(N27:N28)</f>
        <v>901125</v>
      </c>
    </row>
    <row r="30" spans="2:15" s="176" customFormat="1" ht="13.5" thickTop="1" x14ac:dyDescent="0.2">
      <c r="C30" s="213"/>
      <c r="D30" s="213"/>
      <c r="E30" s="188"/>
      <c r="F30" s="188"/>
      <c r="G30" s="188"/>
      <c r="H30" s="188"/>
      <c r="I30" s="188"/>
      <c r="J30" s="214"/>
      <c r="K30" s="214"/>
      <c r="L30" s="214"/>
      <c r="M30" s="178"/>
    </row>
    <row r="31" spans="2:15" s="176" customFormat="1" ht="13.5" thickBot="1" x14ac:dyDescent="0.25">
      <c r="C31" s="148" t="s">
        <v>9</v>
      </c>
      <c r="D31" s="177"/>
      <c r="E31" s="204"/>
      <c r="F31" s="205"/>
      <c r="G31" s="215"/>
      <c r="H31" s="204" t="s">
        <v>12</v>
      </c>
      <c r="I31" s="216" t="s">
        <v>2</v>
      </c>
      <c r="J31" s="579" t="s">
        <v>148</v>
      </c>
      <c r="K31" s="580"/>
      <c r="L31" s="473" t="s">
        <v>129</v>
      </c>
      <c r="M31" s="178"/>
    </row>
    <row r="32" spans="2:15" s="176" customFormat="1" ht="12.75" x14ac:dyDescent="0.2">
      <c r="C32" s="151" t="s">
        <v>149</v>
      </c>
      <c r="D32" s="175" t="s">
        <v>150</v>
      </c>
      <c r="E32" s="187"/>
      <c r="F32" s="188"/>
      <c r="G32" s="188"/>
      <c r="H32" s="275" t="s">
        <v>192</v>
      </c>
      <c r="I32" s="217">
        <v>0.369863</v>
      </c>
      <c r="J32" s="567">
        <f>ROUND(+L32*I32,0)</f>
        <v>92466</v>
      </c>
      <c r="K32" s="568"/>
      <c r="L32" s="474">
        <v>250000</v>
      </c>
      <c r="M32" s="178"/>
    </row>
    <row r="33" spans="3:13" s="176" customFormat="1" ht="12.75" x14ac:dyDescent="0.2">
      <c r="C33" s="151" t="s">
        <v>151</v>
      </c>
      <c r="D33" s="175" t="s">
        <v>152</v>
      </c>
      <c r="E33" s="187"/>
      <c r="F33" s="188"/>
      <c r="G33" s="188"/>
      <c r="H33" s="275" t="s">
        <v>193</v>
      </c>
      <c r="I33" s="547">
        <v>0.111111</v>
      </c>
      <c r="J33" s="569">
        <f>ROUND(+L33*I33,0)</f>
        <v>22222</v>
      </c>
      <c r="K33" s="570"/>
      <c r="L33" s="475">
        <v>200000</v>
      </c>
      <c r="M33" s="178"/>
    </row>
    <row r="34" spans="3:13" s="176" customFormat="1" ht="12.75" x14ac:dyDescent="0.2">
      <c r="C34" s="151" t="s">
        <v>153</v>
      </c>
      <c r="D34" s="175" t="s">
        <v>154</v>
      </c>
      <c r="E34" s="187"/>
      <c r="F34" s="188"/>
      <c r="G34" s="188"/>
      <c r="H34" s="275" t="s">
        <v>194</v>
      </c>
      <c r="I34" s="217">
        <v>0.22874700000000001</v>
      </c>
      <c r="J34" s="569">
        <f>ROUND(+L34*I34,0)</f>
        <v>34312</v>
      </c>
      <c r="K34" s="570"/>
      <c r="L34" s="475">
        <v>150000</v>
      </c>
      <c r="M34" s="178"/>
    </row>
    <row r="35" spans="3:13" s="176" customFormat="1" ht="13.5" thickBot="1" x14ac:dyDescent="0.25">
      <c r="C35" s="151" t="s">
        <v>328</v>
      </c>
      <c r="D35" s="213" t="s">
        <v>155</v>
      </c>
      <c r="E35" s="187"/>
      <c r="F35" s="188"/>
      <c r="G35" s="188"/>
      <c r="H35" s="188"/>
      <c r="I35" s="188"/>
      <c r="J35" s="218"/>
      <c r="K35" s="224"/>
      <c r="L35" s="476">
        <v>30000</v>
      </c>
      <c r="M35" s="178"/>
    </row>
    <row r="36" spans="3:13" s="176" customFormat="1" ht="13.5" thickBot="1" x14ac:dyDescent="0.25">
      <c r="C36" s="151" t="s">
        <v>174</v>
      </c>
      <c r="D36" s="213"/>
      <c r="E36" s="187"/>
      <c r="F36" s="188"/>
      <c r="G36" s="188"/>
      <c r="H36" s="188"/>
      <c r="I36" s="188"/>
      <c r="J36" s="274"/>
      <c r="K36" s="273"/>
      <c r="L36" s="319">
        <v>80000</v>
      </c>
      <c r="M36" s="292"/>
    </row>
    <row r="37" spans="3:13" s="176" customFormat="1" ht="15.75" customHeight="1" thickBot="1" x14ac:dyDescent="0.25">
      <c r="C37" s="152" t="s">
        <v>10</v>
      </c>
      <c r="D37" s="200"/>
      <c r="E37" s="201"/>
      <c r="F37" s="201"/>
      <c r="G37" s="201"/>
      <c r="H37" s="201"/>
      <c r="I37" s="201"/>
      <c r="J37" s="571">
        <f>SUM(J32:J36)</f>
        <v>149000</v>
      </c>
      <c r="K37" s="572"/>
      <c r="L37" s="271">
        <f>SUM(L32:L36)</f>
        <v>710000</v>
      </c>
      <c r="M37" s="178"/>
    </row>
    <row r="38" spans="3:13" s="176" customFormat="1" ht="13.5" thickTop="1" x14ac:dyDescent="0.2">
      <c r="C38" s="175"/>
      <c r="D38" s="175"/>
      <c r="E38" s="188"/>
      <c r="F38" s="188"/>
      <c r="G38" s="188"/>
      <c r="H38" s="188"/>
      <c r="I38" s="188"/>
      <c r="J38" s="208"/>
      <c r="K38" s="219"/>
      <c r="L38" s="219"/>
      <c r="M38" s="178"/>
    </row>
    <row r="39" spans="3:13" s="176" customFormat="1" ht="12.75" x14ac:dyDescent="0.2">
      <c r="C39" s="565" t="s">
        <v>11</v>
      </c>
      <c r="D39" s="566"/>
      <c r="E39" s="205"/>
      <c r="F39" s="205"/>
      <c r="G39" s="205"/>
      <c r="H39" s="205"/>
      <c r="I39" s="205"/>
      <c r="J39" s="141" t="s">
        <v>124</v>
      </c>
      <c r="K39" s="141" t="s">
        <v>134</v>
      </c>
      <c r="L39" s="141" t="s">
        <v>120</v>
      </c>
      <c r="M39" s="178"/>
    </row>
    <row r="40" spans="3:13" s="176" customFormat="1" ht="12.75" x14ac:dyDescent="0.2">
      <c r="C40" s="220" t="s">
        <v>156</v>
      </c>
      <c r="D40" s="221"/>
      <c r="E40" s="221"/>
      <c r="F40" s="221"/>
      <c r="G40" s="221"/>
      <c r="H40" s="221"/>
      <c r="I40" s="477"/>
      <c r="J40" s="189">
        <v>20000000</v>
      </c>
      <c r="K40" s="189">
        <v>4000000</v>
      </c>
      <c r="L40" s="189">
        <f t="shared" ref="L40:L41" si="1">+J40-K40</f>
        <v>16000000</v>
      </c>
      <c r="M40" s="178"/>
    </row>
    <row r="41" spans="3:13" s="176" customFormat="1" ht="12.75" x14ac:dyDescent="0.2">
      <c r="C41" s="222" t="s">
        <v>488</v>
      </c>
      <c r="D41" s="520"/>
      <c r="E41" s="520"/>
      <c r="F41" s="520"/>
      <c r="G41" s="520"/>
      <c r="H41" s="520"/>
      <c r="I41" s="520"/>
      <c r="J41" s="541">
        <v>8000000</v>
      </c>
      <c r="K41" s="541">
        <v>0</v>
      </c>
      <c r="L41" s="541">
        <f t="shared" si="1"/>
        <v>8000000</v>
      </c>
      <c r="M41" s="178"/>
    </row>
    <row r="42" spans="3:13" s="176" customFormat="1" ht="12.75" x14ac:dyDescent="0.2">
      <c r="C42" s="222" t="s">
        <v>182</v>
      </c>
      <c r="D42" s="223"/>
      <c r="E42" s="224">
        <v>8350000</v>
      </c>
      <c r="F42" s="223"/>
      <c r="G42" s="223"/>
      <c r="H42" s="223"/>
      <c r="I42" s="223"/>
      <c r="J42" s="189"/>
      <c r="K42" s="189">
        <v>350000</v>
      </c>
      <c r="L42" s="189">
        <f>+E42-K42</f>
        <v>8000000</v>
      </c>
      <c r="M42" s="178"/>
    </row>
    <row r="43" spans="3:13" s="176" customFormat="1" ht="12.75" x14ac:dyDescent="0.2">
      <c r="C43" s="225" t="s">
        <v>14</v>
      </c>
      <c r="D43" s="226" t="s">
        <v>135</v>
      </c>
      <c r="E43" s="227">
        <v>1120448</v>
      </c>
      <c r="F43" s="226"/>
      <c r="G43" s="226"/>
      <c r="J43" s="189"/>
      <c r="K43" s="189">
        <f>ROUND(E43*10.75%,0)</f>
        <v>120448</v>
      </c>
      <c r="L43" s="189">
        <f>+E43-K43</f>
        <v>1000000</v>
      </c>
      <c r="M43" s="178"/>
    </row>
    <row r="44" spans="3:13" s="176" customFormat="1" ht="12.75" x14ac:dyDescent="0.2">
      <c r="C44" s="225" t="s">
        <v>15</v>
      </c>
      <c r="D44" s="226"/>
      <c r="E44" s="226"/>
      <c r="F44" s="226"/>
      <c r="G44" s="226"/>
      <c r="H44" s="226"/>
      <c r="I44" s="226"/>
      <c r="J44" s="189"/>
      <c r="K44" s="189"/>
      <c r="L44" s="189">
        <v>201000</v>
      </c>
      <c r="M44" s="178"/>
    </row>
    <row r="45" spans="3:13" s="176" customFormat="1" ht="12.75" x14ac:dyDescent="0.2">
      <c r="C45" s="225" t="s">
        <v>116</v>
      </c>
      <c r="D45" s="226"/>
      <c r="E45" s="226"/>
      <c r="F45" s="226"/>
      <c r="G45" s="226"/>
      <c r="H45" s="226"/>
      <c r="I45" s="226"/>
      <c r="J45" s="189"/>
      <c r="K45" s="189"/>
      <c r="L45" s="189">
        <v>860000</v>
      </c>
      <c r="M45" s="178"/>
    </row>
    <row r="46" spans="3:13" s="176" customFormat="1" ht="12.75" x14ac:dyDescent="0.2">
      <c r="C46" s="225" t="s">
        <v>157</v>
      </c>
      <c r="D46" s="226"/>
      <c r="E46" s="226"/>
      <c r="F46" s="226"/>
      <c r="G46" s="226"/>
      <c r="H46" s="226"/>
      <c r="I46" s="226"/>
      <c r="J46" s="189"/>
      <c r="K46" s="189"/>
      <c r="L46" s="189">
        <v>320000</v>
      </c>
      <c r="M46" s="178"/>
    </row>
    <row r="47" spans="3:13" s="176" customFormat="1" ht="13.5" thickBot="1" x14ac:dyDescent="0.25">
      <c r="C47" s="225" t="s">
        <v>158</v>
      </c>
      <c r="D47" s="226"/>
      <c r="E47" s="226"/>
      <c r="F47" s="226"/>
      <c r="G47" s="226"/>
      <c r="H47" s="226"/>
      <c r="I47" s="226"/>
      <c r="J47" s="189"/>
      <c r="K47" s="189"/>
      <c r="L47" s="189">
        <v>185000</v>
      </c>
      <c r="M47" s="178"/>
    </row>
    <row r="48" spans="3:13" s="176" customFormat="1" ht="13.5" thickBot="1" x14ac:dyDescent="0.25">
      <c r="C48" s="225" t="s">
        <v>159</v>
      </c>
      <c r="D48" s="226"/>
      <c r="E48" s="226"/>
      <c r="F48" s="226"/>
      <c r="G48" s="226"/>
      <c r="H48" s="226"/>
      <c r="I48" s="226"/>
      <c r="J48" s="189"/>
      <c r="K48" s="189"/>
      <c r="L48" s="294">
        <f>-'Determinacion RLI Año 2019'!H40</f>
        <v>2000000</v>
      </c>
      <c r="M48" s="178"/>
    </row>
    <row r="49" spans="2:13" s="176" customFormat="1" ht="13.5" thickBot="1" x14ac:dyDescent="0.25">
      <c r="C49" s="222" t="s">
        <v>21</v>
      </c>
      <c r="D49" s="223"/>
      <c r="E49" s="228" t="s">
        <v>136</v>
      </c>
      <c r="F49" s="293">
        <v>220000</v>
      </c>
      <c r="G49" s="142" t="s">
        <v>177</v>
      </c>
      <c r="I49" s="285">
        <v>280000</v>
      </c>
      <c r="J49" s="189"/>
      <c r="K49" s="218"/>
      <c r="L49" s="294">
        <f>+F49+I49</f>
        <v>500000</v>
      </c>
      <c r="M49" s="178"/>
    </row>
    <row r="50" spans="2:13" s="176" customFormat="1" ht="12.75" x14ac:dyDescent="0.2">
      <c r="C50" s="225" t="s">
        <v>160</v>
      </c>
      <c r="D50" s="226"/>
      <c r="E50" s="226"/>
      <c r="F50" s="226"/>
      <c r="G50" s="226"/>
      <c r="H50" s="226"/>
      <c r="I50" s="226"/>
      <c r="J50" s="189"/>
      <c r="K50" s="189"/>
      <c r="L50" s="189">
        <v>140000</v>
      </c>
      <c r="M50" s="178"/>
    </row>
    <row r="51" spans="2:13" s="176" customFormat="1" ht="13.5" thickBot="1" x14ac:dyDescent="0.25">
      <c r="C51" s="225" t="s">
        <v>121</v>
      </c>
      <c r="D51" s="226"/>
      <c r="E51" s="226"/>
      <c r="F51" s="226"/>
      <c r="G51" s="226"/>
      <c r="H51" s="226"/>
      <c r="I51" s="226"/>
      <c r="J51" s="189"/>
      <c r="K51" s="189"/>
      <c r="L51" s="319">
        <f>+'Determinacion RLI Año 2019'!O32</f>
        <v>3500000</v>
      </c>
      <c r="M51" s="178"/>
    </row>
    <row r="52" spans="2:13" s="176" customFormat="1" ht="12.75" x14ac:dyDescent="0.2">
      <c r="C52" s="225" t="s">
        <v>161</v>
      </c>
      <c r="D52" s="226"/>
      <c r="E52" s="226"/>
      <c r="F52" s="226"/>
      <c r="G52" s="226"/>
      <c r="H52" s="226"/>
      <c r="I52" s="226"/>
      <c r="J52" s="189"/>
      <c r="K52" s="189"/>
      <c r="L52" s="189">
        <f>+E109</f>
        <v>207500</v>
      </c>
      <c r="M52" s="178"/>
    </row>
    <row r="53" spans="2:13" s="176" customFormat="1" ht="12.75" x14ac:dyDescent="0.2">
      <c r="C53" s="229" t="s">
        <v>162</v>
      </c>
      <c r="D53" s="230"/>
      <c r="E53" s="230"/>
      <c r="F53" s="230"/>
      <c r="G53" s="230"/>
      <c r="H53" s="230"/>
      <c r="I53" s="230"/>
      <c r="J53" s="189"/>
      <c r="K53" s="189"/>
      <c r="L53" s="189">
        <f>+E103</f>
        <v>14000000</v>
      </c>
      <c r="M53" s="178"/>
    </row>
    <row r="54" spans="2:13" s="176" customFormat="1" ht="13.5" thickBot="1" x14ac:dyDescent="0.25">
      <c r="C54" s="152" t="s">
        <v>5</v>
      </c>
      <c r="D54" s="200"/>
      <c r="E54" s="201"/>
      <c r="F54" s="201"/>
      <c r="G54" s="201"/>
      <c r="H54" s="201"/>
      <c r="I54" s="201"/>
      <c r="J54" s="271">
        <f>SUM(J40:J53)</f>
        <v>28000000</v>
      </c>
      <c r="K54" s="271">
        <f>SUM(K40:K53)</f>
        <v>4470448</v>
      </c>
      <c r="L54" s="271">
        <f>SUM(L40:L53)</f>
        <v>54913500</v>
      </c>
      <c r="M54" s="178"/>
    </row>
    <row r="55" spans="2:13" s="176" customFormat="1" ht="13.5" thickTop="1" x14ac:dyDescent="0.2">
      <c r="C55" s="213"/>
      <c r="D55" s="213"/>
      <c r="E55" s="188"/>
      <c r="F55" s="188"/>
      <c r="G55" s="188"/>
      <c r="H55" s="188"/>
      <c r="I55" s="188"/>
      <c r="J55" s="231"/>
      <c r="K55" s="232"/>
      <c r="L55" s="231"/>
      <c r="M55" s="178"/>
    </row>
    <row r="56" spans="2:13" s="176" customFormat="1" ht="12.75" x14ac:dyDescent="0.2">
      <c r="B56" s="270" t="s">
        <v>103</v>
      </c>
      <c r="C56" s="263" t="s">
        <v>163</v>
      </c>
      <c r="J56" s="178"/>
      <c r="K56" s="178"/>
      <c r="L56" s="178"/>
      <c r="M56" s="178"/>
    </row>
    <row r="57" spans="2:13" s="176" customFormat="1" ht="8.25" customHeight="1" x14ac:dyDescent="0.2">
      <c r="C57" s="175"/>
      <c r="J57" s="178"/>
      <c r="K57" s="178"/>
      <c r="L57" s="178"/>
      <c r="M57" s="178"/>
    </row>
    <row r="58" spans="2:13" s="176" customFormat="1" ht="14.25" customHeight="1" x14ac:dyDescent="0.2">
      <c r="H58" s="268" t="s">
        <v>125</v>
      </c>
      <c r="I58" s="268" t="s">
        <v>125</v>
      </c>
      <c r="J58" s="178"/>
      <c r="K58" s="178"/>
      <c r="L58" s="178"/>
      <c r="M58" s="178"/>
    </row>
    <row r="59" spans="2:13" s="176" customFormat="1" ht="12.75" x14ac:dyDescent="0.2">
      <c r="C59" s="148" t="s">
        <v>164</v>
      </c>
      <c r="D59" s="264"/>
      <c r="E59" s="264"/>
      <c r="F59" s="265"/>
      <c r="G59" s="265"/>
      <c r="H59" s="266"/>
      <c r="I59" s="267">
        <f>SUM(H60:H64)</f>
        <v>44600000</v>
      </c>
      <c r="J59" s="178"/>
      <c r="K59" s="178"/>
      <c r="L59" s="178"/>
      <c r="M59" s="178"/>
    </row>
    <row r="60" spans="2:13" s="176" customFormat="1" ht="12.75" x14ac:dyDescent="0.2">
      <c r="C60" s="149" t="s">
        <v>105</v>
      </c>
      <c r="D60" s="234"/>
      <c r="E60" s="234"/>
      <c r="F60" s="235"/>
      <c r="G60" s="236"/>
      <c r="H60" s="237">
        <f>+'Determinacion RLI Año 2019'!H33</f>
        <v>13100000</v>
      </c>
      <c r="I60" s="238"/>
      <c r="J60" s="178"/>
      <c r="K60" s="178"/>
      <c r="L60" s="178"/>
      <c r="M60" s="178"/>
    </row>
    <row r="61" spans="2:13" s="176" customFormat="1" ht="12.75" x14ac:dyDescent="0.2">
      <c r="C61" s="150" t="s">
        <v>40</v>
      </c>
      <c r="D61" s="239"/>
      <c r="E61" s="239"/>
      <c r="F61" s="240"/>
      <c r="G61" s="241"/>
      <c r="H61" s="242">
        <f>+'Determinacion RLI Año 2019'!H34</f>
        <v>8000000</v>
      </c>
      <c r="I61" s="238"/>
      <c r="J61" s="178"/>
      <c r="K61" s="178"/>
      <c r="L61" s="178"/>
      <c r="M61" s="178"/>
    </row>
    <row r="62" spans="2:13" s="176" customFormat="1" ht="13.5" thickBot="1" x14ac:dyDescent="0.25">
      <c r="C62" s="150" t="s">
        <v>42</v>
      </c>
      <c r="D62" s="239"/>
      <c r="E62" s="239"/>
      <c r="F62" s="240"/>
      <c r="G62" s="241"/>
      <c r="H62" s="521">
        <f>+'Determinacion RLI Año 2019'!H35</f>
        <v>12500000</v>
      </c>
      <c r="I62" s="238"/>
      <c r="J62" s="178"/>
      <c r="K62" s="178"/>
      <c r="L62" s="178"/>
      <c r="M62" s="178"/>
    </row>
    <row r="63" spans="2:13" s="176" customFormat="1" ht="13.5" thickBot="1" x14ac:dyDescent="0.25">
      <c r="C63" s="276" t="s">
        <v>178</v>
      </c>
      <c r="D63" s="239"/>
      <c r="E63" s="239"/>
      <c r="F63" s="240"/>
      <c r="G63" s="241"/>
      <c r="H63" s="521">
        <f>+'Determinacion RLI Año 2019'!H36</f>
        <v>6000000</v>
      </c>
      <c r="I63" s="238"/>
      <c r="J63" s="178"/>
      <c r="K63" s="178"/>
      <c r="L63" s="178"/>
      <c r="M63" s="178"/>
    </row>
    <row r="64" spans="2:13" s="176" customFormat="1" ht="12.75" x14ac:dyDescent="0.2">
      <c r="C64" s="150" t="s">
        <v>95</v>
      </c>
      <c r="D64" s="239"/>
      <c r="E64" s="239"/>
      <c r="F64" s="239"/>
      <c r="G64" s="241"/>
      <c r="H64" s="242">
        <f>+'Determinacion RLI Año 2019'!H37</f>
        <v>5000000</v>
      </c>
      <c r="I64" s="238"/>
      <c r="J64" s="178"/>
      <c r="K64" s="178"/>
      <c r="L64" s="178"/>
      <c r="M64" s="178"/>
    </row>
    <row r="65" spans="2:13" s="176" customFormat="1" ht="12.75" x14ac:dyDescent="0.2">
      <c r="C65" s="148" t="s">
        <v>165</v>
      </c>
      <c r="D65" s="8"/>
      <c r="E65" s="8"/>
      <c r="F65" s="233"/>
      <c r="G65" s="8"/>
      <c r="H65" s="243"/>
      <c r="I65" s="269">
        <f>SUM(H66)</f>
        <v>-2000000</v>
      </c>
      <c r="J65" s="178"/>
      <c r="K65" s="178"/>
      <c r="L65" s="178"/>
      <c r="M65" s="178"/>
    </row>
    <row r="66" spans="2:13" s="176" customFormat="1" ht="13.5" thickBot="1" x14ac:dyDescent="0.25">
      <c r="C66" s="151" t="s">
        <v>65</v>
      </c>
      <c r="D66" s="3"/>
      <c r="E66" s="3"/>
      <c r="F66" s="244"/>
      <c r="G66" s="3"/>
      <c r="H66" s="237">
        <f>+'Determinacion RLI Año 2019'!H40</f>
        <v>-2000000</v>
      </c>
      <c r="I66" s="238"/>
      <c r="J66" s="178"/>
      <c r="K66" s="178"/>
      <c r="L66" s="178"/>
      <c r="M66" s="178"/>
    </row>
    <row r="67" spans="2:13" s="176" customFormat="1" ht="13.5" thickBot="1" x14ac:dyDescent="0.25">
      <c r="C67" s="152" t="s">
        <v>68</v>
      </c>
      <c r="D67" s="170"/>
      <c r="E67" s="170"/>
      <c r="F67" s="245"/>
      <c r="G67" s="170"/>
      <c r="H67" s="170"/>
      <c r="I67" s="295">
        <f>SUM(I59:I65)</f>
        <v>42600000</v>
      </c>
      <c r="J67" s="178"/>
      <c r="K67" s="178"/>
      <c r="L67" s="178"/>
      <c r="M67" s="178"/>
    </row>
    <row r="68" spans="2:13" s="176" customFormat="1" ht="13.5" thickTop="1" x14ac:dyDescent="0.2">
      <c r="J68" s="178"/>
      <c r="K68" s="178"/>
      <c r="L68" s="178"/>
      <c r="M68" s="178"/>
    </row>
    <row r="69" spans="2:13" s="176" customFormat="1" ht="12.75" x14ac:dyDescent="0.2">
      <c r="B69" s="270" t="s">
        <v>104</v>
      </c>
      <c r="C69" s="2" t="s">
        <v>126</v>
      </c>
      <c r="J69" s="178"/>
      <c r="K69" s="178"/>
      <c r="L69" s="178"/>
      <c r="M69" s="178"/>
    </row>
    <row r="70" spans="2:13" s="176" customFormat="1" ht="13.5" thickBot="1" x14ac:dyDescent="0.25">
      <c r="J70" s="178"/>
      <c r="K70" s="178"/>
      <c r="L70" s="178"/>
      <c r="M70" s="178"/>
    </row>
    <row r="71" spans="2:13" s="176" customFormat="1" ht="15" customHeight="1" x14ac:dyDescent="0.2">
      <c r="C71" s="584" t="s">
        <v>73</v>
      </c>
      <c r="D71" s="585"/>
      <c r="E71" s="590" t="s">
        <v>166</v>
      </c>
      <c r="J71" s="178"/>
      <c r="K71" s="178"/>
      <c r="L71" s="178"/>
      <c r="M71" s="178"/>
    </row>
    <row r="72" spans="2:13" s="176" customFormat="1" ht="15.75" customHeight="1" x14ac:dyDescent="0.2">
      <c r="C72" s="586"/>
      <c r="D72" s="587"/>
      <c r="E72" s="591"/>
      <c r="J72" s="178"/>
      <c r="K72" s="178"/>
      <c r="L72" s="178"/>
      <c r="M72" s="178"/>
    </row>
    <row r="73" spans="2:13" s="176" customFormat="1" ht="15" customHeight="1" x14ac:dyDescent="0.2">
      <c r="C73" s="586"/>
      <c r="D73" s="587"/>
      <c r="E73" s="591"/>
      <c r="J73" s="178"/>
      <c r="K73" s="178"/>
      <c r="L73" s="178"/>
      <c r="M73" s="178"/>
    </row>
    <row r="74" spans="2:13" s="176" customFormat="1" ht="15" customHeight="1" x14ac:dyDescent="0.2">
      <c r="C74" s="586"/>
      <c r="D74" s="587"/>
      <c r="E74" s="591"/>
      <c r="J74" s="178"/>
      <c r="K74" s="178"/>
      <c r="L74" s="178"/>
      <c r="M74" s="178"/>
    </row>
    <row r="75" spans="2:13" s="176" customFormat="1" ht="15" customHeight="1" x14ac:dyDescent="0.2">
      <c r="C75" s="586"/>
      <c r="D75" s="587"/>
      <c r="E75" s="592"/>
      <c r="J75" s="178"/>
      <c r="K75" s="320"/>
      <c r="L75" s="178"/>
      <c r="M75" s="178"/>
    </row>
    <row r="76" spans="2:13" s="176" customFormat="1" ht="15" customHeight="1" x14ac:dyDescent="0.2">
      <c r="C76" s="586"/>
      <c r="D76" s="587"/>
      <c r="E76" s="592"/>
      <c r="J76" s="178"/>
      <c r="K76" s="178"/>
      <c r="L76" s="178"/>
      <c r="M76" s="178"/>
    </row>
    <row r="77" spans="2:13" s="176" customFormat="1" ht="24" customHeight="1" thickBot="1" x14ac:dyDescent="0.25">
      <c r="C77" s="588"/>
      <c r="D77" s="589"/>
      <c r="E77" s="593"/>
      <c r="J77" s="178"/>
      <c r="K77" s="178"/>
      <c r="L77" s="178"/>
      <c r="M77" s="178"/>
    </row>
    <row r="78" spans="2:13" s="176" customFormat="1" ht="12.75" x14ac:dyDescent="0.2">
      <c r="C78" s="596" t="s">
        <v>203</v>
      </c>
      <c r="D78" s="596"/>
      <c r="E78" s="321">
        <f>+'Determinacion RLI Año 2019'!O31</f>
        <v>14000000</v>
      </c>
      <c r="J78" s="178"/>
      <c r="K78" s="178"/>
      <c r="L78" s="178"/>
      <c r="M78" s="178"/>
    </row>
    <row r="79" spans="2:13" s="176" customFormat="1" ht="12.75" x14ac:dyDescent="0.2">
      <c r="C79" s="597" t="s">
        <v>204</v>
      </c>
      <c r="D79" s="597"/>
      <c r="E79" s="321">
        <f>+'Determinacion RLI Año 2019'!E61</f>
        <v>-8000000</v>
      </c>
      <c r="J79" s="178"/>
      <c r="K79" s="178"/>
      <c r="L79" s="178"/>
      <c r="M79" s="178"/>
    </row>
    <row r="80" spans="2:13" s="176" customFormat="1" ht="13.5" thickBot="1" x14ac:dyDescent="0.25">
      <c r="C80" s="594" t="s">
        <v>167</v>
      </c>
      <c r="D80" s="595"/>
      <c r="E80" s="271">
        <f>SUM(E78:E79)</f>
        <v>6000000</v>
      </c>
      <c r="J80" s="178"/>
      <c r="K80" s="178"/>
      <c r="L80" s="178"/>
      <c r="M80" s="178"/>
    </row>
    <row r="81" spans="2:13" s="176" customFormat="1" ht="13.5" thickTop="1" x14ac:dyDescent="0.2">
      <c r="J81" s="178"/>
      <c r="K81" s="178"/>
      <c r="L81" s="178"/>
      <c r="M81" s="178"/>
    </row>
    <row r="82" spans="2:13" s="176" customFormat="1" ht="12.75" x14ac:dyDescent="0.2">
      <c r="B82" s="270" t="s">
        <v>111</v>
      </c>
      <c r="C82" s="2" t="s">
        <v>168</v>
      </c>
      <c r="J82" s="178"/>
      <c r="K82" s="178"/>
      <c r="L82" s="178"/>
      <c r="M82" s="178"/>
    </row>
    <row r="83" spans="2:13" s="176" customFormat="1" ht="12.75" x14ac:dyDescent="0.2">
      <c r="J83" s="178"/>
      <c r="K83" s="178"/>
      <c r="L83" s="178"/>
      <c r="M83" s="178"/>
    </row>
    <row r="84" spans="2:13" s="176" customFormat="1" ht="12.75" x14ac:dyDescent="0.2">
      <c r="B84" s="270" t="s">
        <v>132</v>
      </c>
      <c r="C84" s="176" t="s">
        <v>202</v>
      </c>
      <c r="J84" s="178"/>
      <c r="K84" s="178"/>
      <c r="L84" s="178"/>
      <c r="M84" s="178"/>
    </row>
    <row r="85" spans="2:13" s="176" customFormat="1" ht="12.75" x14ac:dyDescent="0.2">
      <c r="B85" s="270"/>
      <c r="J85" s="178"/>
      <c r="K85" s="178"/>
      <c r="L85" s="178"/>
      <c r="M85" s="178"/>
    </row>
    <row r="86" spans="2:13" s="176" customFormat="1" ht="12.75" x14ac:dyDescent="0.2">
      <c r="B86" s="270"/>
      <c r="C86" s="176" t="s">
        <v>36</v>
      </c>
      <c r="E86" s="247">
        <v>2.7E-2</v>
      </c>
      <c r="J86" s="178"/>
      <c r="K86" s="178"/>
      <c r="L86" s="178"/>
      <c r="M86" s="178"/>
    </row>
    <row r="87" spans="2:13" s="176" customFormat="1" ht="12.75" x14ac:dyDescent="0.2">
      <c r="B87" s="270"/>
      <c r="E87" s="247"/>
      <c r="J87" s="178"/>
      <c r="K87" s="178"/>
      <c r="L87" s="178"/>
      <c r="M87" s="178"/>
    </row>
    <row r="88" spans="2:13" s="176" customFormat="1" ht="12.75" x14ac:dyDescent="0.2">
      <c r="B88" s="270"/>
      <c r="C88" s="246" t="s">
        <v>489</v>
      </c>
      <c r="E88" s="247">
        <v>1.2E-2</v>
      </c>
      <c r="J88" s="178"/>
      <c r="K88" s="178"/>
      <c r="L88" s="178"/>
      <c r="M88" s="178"/>
    </row>
    <row r="89" spans="2:13" s="176" customFormat="1" ht="12.75" x14ac:dyDescent="0.2">
      <c r="B89" s="270"/>
      <c r="C89" s="246" t="s">
        <v>130</v>
      </c>
      <c r="E89" s="247">
        <v>5.0000000000000001E-3</v>
      </c>
      <c r="J89" s="178"/>
      <c r="K89" s="178"/>
      <c r="L89" s="178"/>
      <c r="M89" s="178"/>
    </row>
    <row r="90" spans="2:13" s="176" customFormat="1" ht="12.75" x14ac:dyDescent="0.2">
      <c r="B90" s="270"/>
      <c r="C90" s="246" t="s">
        <v>131</v>
      </c>
      <c r="E90" s="478">
        <v>-1E-3</v>
      </c>
      <c r="J90" s="178"/>
      <c r="K90" s="178"/>
      <c r="L90" s="178"/>
      <c r="M90" s="178"/>
    </row>
    <row r="91" spans="2:13" s="176" customFormat="1" ht="12.75" x14ac:dyDescent="0.2">
      <c r="B91" s="270"/>
      <c r="E91" s="247"/>
      <c r="J91" s="178"/>
      <c r="K91" s="178"/>
      <c r="L91" s="178"/>
      <c r="M91" s="178"/>
    </row>
    <row r="92" spans="2:13" s="176" customFormat="1" ht="12.75" x14ac:dyDescent="0.2">
      <c r="B92" s="270"/>
      <c r="E92" s="478"/>
      <c r="J92" s="178"/>
      <c r="K92" s="178"/>
      <c r="L92" s="178"/>
      <c r="M92" s="178"/>
    </row>
    <row r="93" spans="2:13" s="176" customFormat="1" ht="12.75" x14ac:dyDescent="0.2">
      <c r="B93" s="270" t="s">
        <v>133</v>
      </c>
      <c r="C93" s="136" t="s">
        <v>179</v>
      </c>
      <c r="E93" s="544">
        <v>29070.33</v>
      </c>
      <c r="J93" s="178"/>
      <c r="K93" s="178"/>
      <c r="L93" s="178"/>
      <c r="M93" s="178"/>
    </row>
    <row r="94" spans="2:13" s="176" customFormat="1" ht="12.75" x14ac:dyDescent="0.2">
      <c r="B94" s="270"/>
      <c r="J94" s="178"/>
      <c r="K94" s="178"/>
      <c r="L94" s="178"/>
      <c r="M94" s="178"/>
    </row>
    <row r="95" spans="2:13" s="176" customFormat="1" ht="12.75" x14ac:dyDescent="0.2">
      <c r="B95" s="468"/>
      <c r="C95" s="469"/>
      <c r="D95" s="469"/>
      <c r="E95" s="470"/>
      <c r="F95" s="471"/>
      <c r="G95" s="247"/>
      <c r="J95" s="178"/>
      <c r="K95" s="178"/>
      <c r="L95" s="178"/>
      <c r="M95" s="178"/>
    </row>
    <row r="96" spans="2:13" s="176" customFormat="1" ht="12.75" x14ac:dyDescent="0.2">
      <c r="B96" s="270" t="s">
        <v>138</v>
      </c>
      <c r="C96" s="136" t="s">
        <v>498</v>
      </c>
      <c r="D96" s="469"/>
      <c r="E96" s="472"/>
      <c r="F96" s="471"/>
      <c r="G96" s="291"/>
      <c r="J96" s="178"/>
      <c r="K96" s="178"/>
      <c r="L96" s="178"/>
      <c r="M96" s="178"/>
    </row>
    <row r="97" spans="2:13" s="176" customFormat="1" ht="12.75" x14ac:dyDescent="0.2">
      <c r="B97" s="270"/>
      <c r="C97" s="279"/>
      <c r="D97" s="279"/>
      <c r="E97" s="279"/>
      <c r="F97" s="279"/>
      <c r="G97" s="279"/>
      <c r="H97" s="279"/>
      <c r="I97" s="279"/>
      <c r="J97" s="279"/>
      <c r="K97" s="279"/>
      <c r="L97" s="178"/>
      <c r="M97" s="178"/>
    </row>
    <row r="98" spans="2:13" s="176" customFormat="1" ht="12.75" x14ac:dyDescent="0.2">
      <c r="B98" s="270" t="s">
        <v>139</v>
      </c>
      <c r="C98" s="136" t="s">
        <v>180</v>
      </c>
      <c r="J98" s="178"/>
      <c r="K98" s="178"/>
      <c r="L98" s="178"/>
      <c r="M98" s="178"/>
    </row>
    <row r="99" spans="2:13" s="176" customFormat="1" ht="12.75" x14ac:dyDescent="0.2">
      <c r="B99" s="270"/>
      <c r="J99" s="178"/>
      <c r="K99" s="178"/>
      <c r="L99" s="178"/>
      <c r="M99" s="178"/>
    </row>
    <row r="100" spans="2:13" s="176" customFormat="1" ht="25.5" x14ac:dyDescent="0.2">
      <c r="B100" s="270"/>
      <c r="C100" s="582" t="s">
        <v>16</v>
      </c>
      <c r="D100" s="583"/>
      <c r="E100" s="141" t="s">
        <v>122</v>
      </c>
      <c r="F100" s="141" t="s">
        <v>2</v>
      </c>
      <c r="G100" s="141" t="s">
        <v>123</v>
      </c>
      <c r="J100" s="178"/>
      <c r="K100" s="178"/>
      <c r="L100" s="178"/>
      <c r="M100" s="178"/>
    </row>
    <row r="101" spans="2:13" s="176" customFormat="1" ht="12.75" x14ac:dyDescent="0.2">
      <c r="B101" s="270"/>
      <c r="C101" s="179" t="s">
        <v>296</v>
      </c>
      <c r="D101" s="248">
        <v>44124</v>
      </c>
      <c r="E101" s="189">
        <v>7000000</v>
      </c>
      <c r="F101" s="249">
        <v>1.0049999999999999</v>
      </c>
      <c r="G101" s="189">
        <f t="shared" ref="G101:G102" si="2">ROUND(+E101*F101,0)</f>
        <v>7035000</v>
      </c>
      <c r="H101" s="278"/>
      <c r="J101" s="178"/>
      <c r="K101" s="178"/>
      <c r="L101" s="178"/>
      <c r="M101" s="178"/>
    </row>
    <row r="102" spans="2:13" s="176" customFormat="1" ht="12.75" x14ac:dyDescent="0.2">
      <c r="B102" s="270"/>
      <c r="C102" s="193" t="s">
        <v>169</v>
      </c>
      <c r="D102" s="250">
        <v>44155</v>
      </c>
      <c r="E102" s="189">
        <f>+E101</f>
        <v>7000000</v>
      </c>
      <c r="F102" s="249">
        <v>1</v>
      </c>
      <c r="G102" s="189">
        <f t="shared" si="2"/>
        <v>7000000</v>
      </c>
      <c r="H102" s="278"/>
      <c r="J102" s="178"/>
      <c r="K102" s="178"/>
      <c r="L102" s="178"/>
      <c r="M102" s="178"/>
    </row>
    <row r="103" spans="2:13" s="176" customFormat="1" ht="13.5" thickBot="1" x14ac:dyDescent="0.25">
      <c r="B103" s="270"/>
      <c r="C103" s="251" t="s">
        <v>18</v>
      </c>
      <c r="D103" s="252"/>
      <c r="E103" s="202">
        <f>SUM(E101:E102)</f>
        <v>14000000</v>
      </c>
      <c r="F103" s="253"/>
      <c r="G103" s="202">
        <f>SUM(G101:G102)</f>
        <v>14035000</v>
      </c>
      <c r="J103" s="178"/>
      <c r="K103" s="178"/>
      <c r="L103" s="178"/>
      <c r="M103" s="178"/>
    </row>
    <row r="104" spans="2:13" s="176" customFormat="1" ht="13.5" thickTop="1" x14ac:dyDescent="0.2">
      <c r="B104" s="270"/>
      <c r="C104" s="213"/>
      <c r="D104" s="254"/>
      <c r="E104" s="231"/>
      <c r="F104" s="232"/>
      <c r="G104" s="231"/>
      <c r="J104" s="178"/>
      <c r="K104" s="178"/>
      <c r="L104" s="178"/>
      <c r="M104" s="178"/>
    </row>
    <row r="105" spans="2:13" s="176" customFormat="1" ht="12.75" x14ac:dyDescent="0.2">
      <c r="B105" s="270" t="s">
        <v>497</v>
      </c>
      <c r="C105" s="176" t="s">
        <v>181</v>
      </c>
      <c r="E105" s="178"/>
      <c r="F105" s="178"/>
      <c r="G105" s="178"/>
      <c r="J105" s="178"/>
      <c r="K105" s="178"/>
      <c r="L105" s="178"/>
      <c r="M105" s="178"/>
    </row>
    <row r="106" spans="2:13" s="176" customFormat="1" ht="25.5" x14ac:dyDescent="0.2">
      <c r="B106" s="270"/>
      <c r="C106" s="582" t="s">
        <v>17</v>
      </c>
      <c r="D106" s="583"/>
      <c r="E106" s="141" t="s">
        <v>122</v>
      </c>
      <c r="F106" s="141" t="s">
        <v>2</v>
      </c>
      <c r="G106" s="141" t="s">
        <v>123</v>
      </c>
      <c r="J106" s="178"/>
      <c r="K106" s="178"/>
      <c r="L106" s="178"/>
      <c r="M106" s="178"/>
    </row>
    <row r="107" spans="2:13" s="176" customFormat="1" ht="12.75" x14ac:dyDescent="0.2">
      <c r="B107" s="270"/>
      <c r="C107" s="255" t="s">
        <v>19</v>
      </c>
      <c r="D107" s="248"/>
      <c r="E107" s="189">
        <f>+J20*0.25%</f>
        <v>175000</v>
      </c>
      <c r="F107" s="249">
        <v>1.0049999999999999</v>
      </c>
      <c r="G107" s="189">
        <f t="shared" ref="G107:G108" si="3">ROUND(+E107*F107,0)</f>
        <v>175875</v>
      </c>
      <c r="H107" s="278"/>
      <c r="I107" s="178"/>
      <c r="J107" s="178"/>
      <c r="K107" s="178"/>
      <c r="L107" s="178"/>
      <c r="M107" s="178"/>
    </row>
    <row r="108" spans="2:13" s="176" customFormat="1" ht="13.5" thickBot="1" x14ac:dyDescent="0.25">
      <c r="C108" s="193" t="s">
        <v>20</v>
      </c>
      <c r="D108" s="250"/>
      <c r="E108" s="189">
        <f>ROUND((J21+J22)*0.25%,0)</f>
        <v>32500</v>
      </c>
      <c r="F108" s="249">
        <v>1</v>
      </c>
      <c r="G108" s="189">
        <f t="shared" si="3"/>
        <v>32500</v>
      </c>
      <c r="H108" s="278"/>
      <c r="I108" s="178"/>
      <c r="J108" s="178"/>
      <c r="K108" s="178"/>
      <c r="L108" s="178"/>
      <c r="M108" s="178"/>
    </row>
    <row r="109" spans="2:13" s="176" customFormat="1" ht="13.5" thickBot="1" x14ac:dyDescent="0.25">
      <c r="C109" s="251" t="s">
        <v>197</v>
      </c>
      <c r="D109" s="256"/>
      <c r="E109" s="202">
        <f>SUM(E107:E108)</f>
        <v>207500</v>
      </c>
      <c r="F109" s="253"/>
      <c r="G109" s="294">
        <f>SUM(G107:G108)</f>
        <v>208375</v>
      </c>
      <c r="I109" s="178"/>
      <c r="J109" s="178"/>
      <c r="K109" s="178"/>
      <c r="L109" s="178"/>
      <c r="M109" s="178"/>
    </row>
    <row r="110" spans="2:13" s="176" customFormat="1" ht="13.5" thickTop="1" x14ac:dyDescent="0.2">
      <c r="J110" s="178"/>
      <c r="K110" s="178"/>
      <c r="L110" s="178"/>
      <c r="M110" s="178"/>
    </row>
    <row r="111" spans="2:13" s="176" customFormat="1" ht="12.75" x14ac:dyDescent="0.2">
      <c r="J111" s="178"/>
      <c r="K111" s="178"/>
      <c r="L111" s="178"/>
      <c r="M111" s="178"/>
    </row>
  </sheetData>
  <mergeCells count="18">
    <mergeCell ref="C106:D106"/>
    <mergeCell ref="C71:D77"/>
    <mergeCell ref="E71:E77"/>
    <mergeCell ref="C80:D80"/>
    <mergeCell ref="C78:D78"/>
    <mergeCell ref="C79:D79"/>
    <mergeCell ref="C100:D100"/>
    <mergeCell ref="B2:L2"/>
    <mergeCell ref="C15:L15"/>
    <mergeCell ref="B5:B7"/>
    <mergeCell ref="C9:L10"/>
    <mergeCell ref="J31:K31"/>
    <mergeCell ref="C5:L7"/>
    <mergeCell ref="C39:D39"/>
    <mergeCell ref="J32:K32"/>
    <mergeCell ref="J33:K33"/>
    <mergeCell ref="J34:K34"/>
    <mergeCell ref="J37:K37"/>
  </mergeCells>
  <pageMargins left="0.70866141732283472" right="0.70866141732283472" top="0.51" bottom="0.34" header="0.31496062992125984" footer="0.2"/>
  <pageSetup paperSize="5" scale="74" fitToWidth="2" fitToHeight="2"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Q74"/>
  <sheetViews>
    <sheetView showGridLines="0" topLeftCell="C25" zoomScale="130" zoomScaleNormal="130" workbookViewId="0">
      <selection activeCell="I29" sqref="I29"/>
    </sheetView>
  </sheetViews>
  <sheetFormatPr baseColWidth="10" defaultColWidth="9.140625" defaultRowHeight="15" x14ac:dyDescent="0.25"/>
  <cols>
    <col min="1" max="1" width="1.85546875" style="18" customWidth="1"/>
    <col min="2" max="2" width="4" style="18" bestFit="1" customWidth="1"/>
    <col min="3" max="3" width="10.42578125" style="18" customWidth="1"/>
    <col min="4" max="4" width="11.140625" style="18" bestFit="1" customWidth="1"/>
    <col min="5" max="5" width="12.42578125" style="18" customWidth="1"/>
    <col min="6" max="6" width="10.42578125" style="18" bestFit="1" customWidth="1"/>
    <col min="7" max="7" width="10.85546875" style="18" bestFit="1" customWidth="1"/>
    <col min="8" max="8" width="10.42578125" style="18" bestFit="1" customWidth="1"/>
    <col min="9" max="9" width="10.7109375" style="18" customWidth="1"/>
    <col min="10" max="10" width="3.140625" style="18" customWidth="1"/>
    <col min="11" max="11" width="9.140625" style="18"/>
    <col min="12" max="12" width="11" style="18" customWidth="1"/>
    <col min="13" max="13" width="11.42578125" style="18" bestFit="1" customWidth="1"/>
    <col min="14" max="14" width="11.85546875" style="18" customWidth="1"/>
    <col min="15" max="15" width="12.140625" style="18" customWidth="1"/>
    <col min="16" max="16" width="10" style="18" bestFit="1" customWidth="1"/>
    <col min="17" max="17" width="10.42578125" style="18" customWidth="1"/>
    <col min="18" max="16384" width="9.140625" style="18"/>
  </cols>
  <sheetData>
    <row r="2" spans="2:15" ht="18.75" x14ac:dyDescent="0.3">
      <c r="C2" s="19" t="s">
        <v>25</v>
      </c>
      <c r="K2" s="19" t="s">
        <v>26</v>
      </c>
    </row>
    <row r="3" spans="2:15" x14ac:dyDescent="0.25">
      <c r="C3" s="20" t="s">
        <v>27</v>
      </c>
      <c r="D3" s="21" t="s">
        <v>28</v>
      </c>
      <c r="E3" s="22"/>
      <c r="F3" s="22"/>
      <c r="G3" s="22"/>
      <c r="H3" s="23">
        <v>43600</v>
      </c>
      <c r="I3" s="24">
        <f>+Antecedentes!K14</f>
        <v>30000000</v>
      </c>
      <c r="K3" s="25" t="s">
        <v>29</v>
      </c>
      <c r="L3" s="22"/>
      <c r="M3" s="22"/>
      <c r="N3" s="22"/>
      <c r="O3" s="24">
        <f>+I3</f>
        <v>30000000</v>
      </c>
    </row>
    <row r="4" spans="2:15" x14ac:dyDescent="0.25">
      <c r="C4" s="26"/>
      <c r="D4" s="27" t="s">
        <v>89</v>
      </c>
      <c r="H4" s="28"/>
      <c r="I4" s="29">
        <v>0.02</v>
      </c>
      <c r="K4" s="30" t="s">
        <v>90</v>
      </c>
      <c r="O4" s="31">
        <v>101.54</v>
      </c>
    </row>
    <row r="5" spans="2:15" x14ac:dyDescent="0.25">
      <c r="C5" s="26"/>
      <c r="D5" s="27" t="s">
        <v>30</v>
      </c>
      <c r="H5" s="28"/>
      <c r="I5" s="32">
        <f>ROUND(+I3*I4,0)</f>
        <v>600000</v>
      </c>
      <c r="K5" s="30" t="s">
        <v>91</v>
      </c>
      <c r="O5" s="31">
        <v>103.55</v>
      </c>
    </row>
    <row r="6" spans="2:15" x14ac:dyDescent="0.25">
      <c r="C6" s="33" t="s">
        <v>31</v>
      </c>
      <c r="D6" s="34" t="s">
        <v>32</v>
      </c>
      <c r="E6" s="35"/>
      <c r="F6" s="36"/>
      <c r="G6" s="36"/>
      <c r="H6" s="37">
        <v>43830</v>
      </c>
      <c r="I6" s="38">
        <f>+I5+I3</f>
        <v>30600000</v>
      </c>
      <c r="K6" s="30" t="s">
        <v>2</v>
      </c>
      <c r="O6" s="39">
        <f>ROUND(+O5/O4,3)</f>
        <v>1.02</v>
      </c>
    </row>
    <row r="7" spans="2:15" x14ac:dyDescent="0.25">
      <c r="B7" s="28"/>
      <c r="K7" s="40" t="s">
        <v>33</v>
      </c>
      <c r="L7" s="35"/>
      <c r="M7" s="36"/>
      <c r="N7" s="36"/>
      <c r="O7" s="41">
        <f>+O3*O6</f>
        <v>30600000</v>
      </c>
    </row>
    <row r="8" spans="2:15" ht="18.75" x14ac:dyDescent="0.3">
      <c r="B8" s="28"/>
      <c r="J8" s="27"/>
      <c r="K8" s="19" t="s">
        <v>34</v>
      </c>
      <c r="L8" s="42"/>
      <c r="M8" s="43"/>
    </row>
    <row r="9" spans="2:15" x14ac:dyDescent="0.25">
      <c r="C9" s="44" t="s">
        <v>35</v>
      </c>
      <c r="D9" s="45"/>
      <c r="E9" s="46"/>
      <c r="F9" s="47" t="s">
        <v>36</v>
      </c>
      <c r="G9" s="47" t="s">
        <v>37</v>
      </c>
      <c r="H9" s="47" t="s">
        <v>38</v>
      </c>
      <c r="I9" s="47" t="s">
        <v>39</v>
      </c>
      <c r="K9" s="25" t="s">
        <v>29</v>
      </c>
      <c r="L9" s="22"/>
      <c r="M9" s="22"/>
      <c r="N9" s="22"/>
      <c r="O9" s="24">
        <v>20000000</v>
      </c>
    </row>
    <row r="10" spans="2:15" x14ac:dyDescent="0.25">
      <c r="C10" s="25" t="s">
        <v>105</v>
      </c>
      <c r="D10" s="22"/>
      <c r="E10" s="22"/>
      <c r="F10" s="48">
        <f>+I3</f>
        <v>30000000</v>
      </c>
      <c r="G10" s="48">
        <f>-H11+G28</f>
        <v>67500000</v>
      </c>
      <c r="H10" s="48">
        <f>-G13-H16+H25+H26-G15-G14</f>
        <v>-84400000</v>
      </c>
      <c r="I10" s="49">
        <f>SUM(F10:H10)</f>
        <v>13100000</v>
      </c>
      <c r="K10" s="30" t="s">
        <v>88</v>
      </c>
      <c r="O10" s="31">
        <v>100.79</v>
      </c>
    </row>
    <row r="11" spans="2:15" x14ac:dyDescent="0.25">
      <c r="C11" s="30" t="s">
        <v>40</v>
      </c>
      <c r="D11" s="27"/>
      <c r="E11" s="27"/>
      <c r="F11" s="43"/>
      <c r="G11" s="43">
        <f>+G23</f>
        <v>75500000</v>
      </c>
      <c r="H11" s="108">
        <f>-G11+8000000</f>
        <v>-67500000</v>
      </c>
      <c r="I11" s="50">
        <f t="shared" ref="I11" si="0">SUM(F11:H11)</f>
        <v>8000000</v>
      </c>
      <c r="K11" s="30" t="s">
        <v>41</v>
      </c>
      <c r="O11" s="51">
        <v>105.7</v>
      </c>
    </row>
    <row r="12" spans="2:15" x14ac:dyDescent="0.25">
      <c r="C12" s="30" t="s">
        <v>42</v>
      </c>
      <c r="D12" s="27"/>
      <c r="E12" s="27"/>
      <c r="F12" s="43"/>
      <c r="G12" s="108">
        <v>50000000</v>
      </c>
      <c r="H12" s="43">
        <f>+H24</f>
        <v>-37500000</v>
      </c>
      <c r="I12" s="50">
        <f>SUM(F12:H12)</f>
        <v>12500000</v>
      </c>
      <c r="K12" s="30" t="s">
        <v>2</v>
      </c>
      <c r="O12" s="39">
        <f>ROUND(+O11/O10,3)</f>
        <v>1.0489999999999999</v>
      </c>
    </row>
    <row r="13" spans="2:15" x14ac:dyDescent="0.25">
      <c r="C13" s="30" t="s">
        <v>43</v>
      </c>
      <c r="D13" s="27"/>
      <c r="E13" s="27"/>
      <c r="F13" s="43"/>
      <c r="G13" s="108">
        <v>12000000</v>
      </c>
      <c r="H13" s="43">
        <f>-G13/12*6</f>
        <v>-6000000</v>
      </c>
      <c r="I13" s="50">
        <f>SUM(F13:H13)</f>
        <v>6000000</v>
      </c>
      <c r="K13" s="40" t="s">
        <v>33</v>
      </c>
      <c r="L13" s="35"/>
      <c r="M13" s="36"/>
      <c r="N13" s="36"/>
      <c r="O13" s="41">
        <f>+O9*O12</f>
        <v>20980000</v>
      </c>
    </row>
    <row r="14" spans="2:15" x14ac:dyDescent="0.25">
      <c r="C14" s="30" t="s">
        <v>95</v>
      </c>
      <c r="D14" s="27"/>
      <c r="E14" s="27"/>
      <c r="F14" s="43"/>
      <c r="G14" s="108">
        <v>5000000</v>
      </c>
      <c r="H14" s="43"/>
      <c r="I14" s="50">
        <f t="shared" ref="I14:I15" si="1">SUM(F14:H14)</f>
        <v>5000000</v>
      </c>
      <c r="K14" s="114"/>
      <c r="L14" s="110"/>
      <c r="M14" s="112"/>
      <c r="N14" s="112"/>
      <c r="O14" s="115"/>
    </row>
    <row r="15" spans="2:15" x14ac:dyDescent="0.25">
      <c r="C15" s="30" t="s">
        <v>94</v>
      </c>
      <c r="G15" s="43">
        <v>8000000</v>
      </c>
      <c r="I15" s="50">
        <f t="shared" si="1"/>
        <v>8000000</v>
      </c>
    </row>
    <row r="16" spans="2:15" x14ac:dyDescent="0.25">
      <c r="C16" s="30" t="s">
        <v>44</v>
      </c>
      <c r="D16" s="27"/>
      <c r="E16" s="27"/>
      <c r="F16" s="43"/>
      <c r="G16" s="43">
        <f>-G12</f>
        <v>-50000000</v>
      </c>
      <c r="H16" s="108">
        <f>-G16-2000000</f>
        <v>48000000</v>
      </c>
      <c r="I16" s="50">
        <f>SUM(F16:H16)</f>
        <v>-2000000</v>
      </c>
    </row>
    <row r="17" spans="2:15" ht="15.75" thickBot="1" x14ac:dyDescent="0.3">
      <c r="C17" s="30"/>
      <c r="D17" s="27"/>
      <c r="E17" s="27"/>
      <c r="F17" s="43"/>
      <c r="G17" s="43"/>
      <c r="H17" s="43"/>
      <c r="I17" s="52">
        <f>SUM(I10:I16)</f>
        <v>50600000</v>
      </c>
    </row>
    <row r="18" spans="2:15" ht="15.75" thickTop="1" x14ac:dyDescent="0.25">
      <c r="C18" s="30" t="s">
        <v>45</v>
      </c>
      <c r="F18" s="43">
        <f>+F10</f>
        <v>30000000</v>
      </c>
      <c r="G18" s="43"/>
      <c r="H18" s="43"/>
      <c r="I18" s="50">
        <f>SUM(F18:H18)</f>
        <v>30000000</v>
      </c>
    </row>
    <row r="19" spans="2:15" x14ac:dyDescent="0.25">
      <c r="C19" s="30" t="s">
        <v>46</v>
      </c>
      <c r="F19" s="43"/>
      <c r="G19" s="43"/>
      <c r="H19" s="43"/>
      <c r="I19" s="50">
        <f>+I29</f>
        <v>20600000</v>
      </c>
    </row>
    <row r="20" spans="2:15" x14ac:dyDescent="0.25">
      <c r="C20" s="53"/>
      <c r="D20" s="36"/>
      <c r="E20" s="36"/>
      <c r="F20" s="54"/>
      <c r="G20" s="54"/>
      <c r="H20" s="54"/>
      <c r="I20" s="55">
        <f>SUM(I18:I19)</f>
        <v>50600000</v>
      </c>
    </row>
    <row r="21" spans="2:15" x14ac:dyDescent="0.25">
      <c r="C21" s="27"/>
      <c r="F21" s="43"/>
      <c r="G21" s="43"/>
      <c r="H21" s="43"/>
      <c r="I21" s="56">
        <f>+I20-I17</f>
        <v>0</v>
      </c>
    </row>
    <row r="22" spans="2:15" x14ac:dyDescent="0.25">
      <c r="C22" s="57" t="s">
        <v>47</v>
      </c>
      <c r="F22" s="43"/>
      <c r="G22" s="43"/>
      <c r="H22" s="43"/>
      <c r="I22" s="43"/>
      <c r="K22" s="57" t="s">
        <v>48</v>
      </c>
    </row>
    <row r="23" spans="2:15" x14ac:dyDescent="0.25">
      <c r="C23" s="25" t="s">
        <v>49</v>
      </c>
      <c r="D23" s="21"/>
      <c r="E23" s="21"/>
      <c r="F23" s="48"/>
      <c r="G23" s="107">
        <v>75500000</v>
      </c>
      <c r="H23" s="48"/>
      <c r="I23" s="49">
        <f t="shared" ref="I23:I28" si="2">SUM(F23:H23)</f>
        <v>75500000</v>
      </c>
      <c r="K23" s="25" t="str">
        <f>+C29</f>
        <v>Resultado del Ejercicio</v>
      </c>
      <c r="L23" s="22"/>
      <c r="M23" s="22"/>
      <c r="N23" s="22"/>
      <c r="O23" s="49">
        <f>+I29</f>
        <v>20600000</v>
      </c>
    </row>
    <row r="24" spans="2:15" x14ac:dyDescent="0.25">
      <c r="B24" s="58">
        <v>0.75</v>
      </c>
      <c r="C24" s="30" t="s">
        <v>50</v>
      </c>
      <c r="D24" s="27"/>
      <c r="E24" s="27"/>
      <c r="F24" s="43"/>
      <c r="G24" s="43"/>
      <c r="H24" s="43">
        <f>-G12*B24</f>
        <v>-37500000</v>
      </c>
      <c r="I24" s="50">
        <f t="shared" si="2"/>
        <v>-37500000</v>
      </c>
      <c r="K24" s="30" t="s">
        <v>51</v>
      </c>
      <c r="O24" s="59"/>
    </row>
    <row r="25" spans="2:15" x14ac:dyDescent="0.25">
      <c r="C25" s="30" t="s">
        <v>52</v>
      </c>
      <c r="D25" s="27"/>
      <c r="E25" s="27"/>
      <c r="F25" s="43"/>
      <c r="G25" s="43"/>
      <c r="H25" s="108">
        <f>-1940000-300000+-600000</f>
        <v>-2840000</v>
      </c>
      <c r="I25" s="50">
        <f t="shared" si="2"/>
        <v>-2840000</v>
      </c>
      <c r="K25" s="30" t="s">
        <v>54</v>
      </c>
      <c r="O25" s="59"/>
    </row>
    <row r="26" spans="2:15" x14ac:dyDescent="0.25">
      <c r="C26" s="30" t="s">
        <v>53</v>
      </c>
      <c r="D26" s="27"/>
      <c r="E26" s="27"/>
      <c r="F26" s="27"/>
      <c r="G26" s="27"/>
      <c r="H26" s="108">
        <f>-8800000+440000-200000</f>
        <v>-8560000</v>
      </c>
      <c r="I26" s="50">
        <f t="shared" si="2"/>
        <v>-8560000</v>
      </c>
      <c r="K26" s="30" t="s">
        <v>106</v>
      </c>
      <c r="O26" s="50"/>
    </row>
    <row r="27" spans="2:15" x14ac:dyDescent="0.25">
      <c r="C27" s="30" t="s">
        <v>55</v>
      </c>
      <c r="D27" s="27"/>
      <c r="E27" s="27"/>
      <c r="F27" s="27"/>
      <c r="G27" s="27"/>
      <c r="H27" s="108">
        <f>+H13</f>
        <v>-6000000</v>
      </c>
      <c r="I27" s="50">
        <f t="shared" si="2"/>
        <v>-6000000</v>
      </c>
      <c r="K27" s="30" t="s">
        <v>56</v>
      </c>
      <c r="M27" s="43">
        <f>+I3</f>
        <v>30000000</v>
      </c>
      <c r="N27" s="60">
        <f>+I4</f>
        <v>0.02</v>
      </c>
      <c r="O27" s="50">
        <f>ROUND(-+M27*N27,0)</f>
        <v>-600000</v>
      </c>
    </row>
    <row r="28" spans="2:15" x14ac:dyDescent="0.25">
      <c r="C28" s="30" t="s">
        <v>106</v>
      </c>
      <c r="D28" s="27"/>
      <c r="E28" s="27"/>
      <c r="F28" s="27"/>
      <c r="G28" s="108">
        <v>0</v>
      </c>
      <c r="H28" s="27"/>
      <c r="I28" s="50">
        <f t="shared" si="2"/>
        <v>0</v>
      </c>
      <c r="K28" s="63" t="s">
        <v>57</v>
      </c>
      <c r="L28" s="45"/>
      <c r="M28" s="45"/>
      <c r="N28" s="45"/>
      <c r="O28" s="64">
        <f>SUM(O23:O27)</f>
        <v>20000000</v>
      </c>
    </row>
    <row r="29" spans="2:15" x14ac:dyDescent="0.25">
      <c r="C29" s="61" t="s">
        <v>46</v>
      </c>
      <c r="D29" s="35"/>
      <c r="E29" s="35"/>
      <c r="F29" s="35"/>
      <c r="G29" s="35"/>
      <c r="H29" s="35"/>
      <c r="I29" s="62">
        <f>SUM(I23:I28)</f>
        <v>20600000</v>
      </c>
      <c r="K29" s="30" t="s">
        <v>93</v>
      </c>
      <c r="O29" s="59"/>
    </row>
    <row r="30" spans="2:15" x14ac:dyDescent="0.25">
      <c r="C30" s="109"/>
      <c r="D30" s="110"/>
      <c r="E30" s="110"/>
      <c r="F30" s="110"/>
      <c r="G30" s="110"/>
      <c r="H30" s="110"/>
      <c r="I30" s="111"/>
      <c r="K30" s="30" t="s">
        <v>102</v>
      </c>
      <c r="L30" s="43">
        <f>+O28</f>
        <v>20000000</v>
      </c>
      <c r="M30" s="43">
        <f>-G15</f>
        <v>-8000000</v>
      </c>
      <c r="N30" s="43">
        <f>+O28+M30</f>
        <v>12000000</v>
      </c>
      <c r="O30" s="50">
        <f>+ROUND(-N30*50%,0)</f>
        <v>-6000000</v>
      </c>
    </row>
    <row r="31" spans="2:15" x14ac:dyDescent="0.25">
      <c r="B31" s="65" t="s">
        <v>23</v>
      </c>
      <c r="C31" s="57" t="s">
        <v>92</v>
      </c>
      <c r="D31" s="66"/>
      <c r="E31" s="66"/>
      <c r="F31" s="66"/>
      <c r="G31" s="67"/>
      <c r="H31" s="67"/>
      <c r="I31" s="68"/>
      <c r="K31" s="63" t="s">
        <v>57</v>
      </c>
      <c r="L31" s="45"/>
      <c r="M31" s="45"/>
      <c r="N31" s="45"/>
      <c r="O31" s="64">
        <f>SUM(O28:O30)</f>
        <v>14000000</v>
      </c>
    </row>
    <row r="32" spans="2:15" x14ac:dyDescent="0.25">
      <c r="B32" s="9"/>
      <c r="C32" s="70" t="s">
        <v>59</v>
      </c>
      <c r="D32" s="71"/>
      <c r="E32" s="71"/>
      <c r="F32" s="72"/>
      <c r="G32" s="72"/>
      <c r="H32" s="73"/>
      <c r="I32" s="74">
        <f>+SUM(H33:H38)</f>
        <v>44600000</v>
      </c>
      <c r="K32" s="63" t="s">
        <v>110</v>
      </c>
      <c r="L32" s="45"/>
      <c r="M32" s="45"/>
      <c r="N32" s="121">
        <v>0.25</v>
      </c>
      <c r="O32" s="64">
        <f>ROUND(+O31*N32,0)</f>
        <v>3500000</v>
      </c>
    </row>
    <row r="33" spans="2:17" x14ac:dyDescent="0.25">
      <c r="B33" s="9"/>
      <c r="C33" s="30" t="str">
        <f t="shared" ref="C33:C38" si="3">+C10</f>
        <v>Banco</v>
      </c>
      <c r="D33" s="28"/>
      <c r="E33" s="28"/>
      <c r="F33" s="75"/>
      <c r="G33" s="28"/>
      <c r="H33" s="43">
        <f>+I10</f>
        <v>13100000</v>
      </c>
      <c r="I33" s="76"/>
      <c r="K33" s="57" t="s">
        <v>58</v>
      </c>
      <c r="L33" s="112"/>
      <c r="M33" s="112"/>
      <c r="O33" s="113"/>
    </row>
    <row r="34" spans="2:17" x14ac:dyDescent="0.25">
      <c r="B34" s="9"/>
      <c r="C34" s="30" t="str">
        <f t="shared" si="3"/>
        <v>Clientes</v>
      </c>
      <c r="D34" s="28"/>
      <c r="E34" s="28"/>
      <c r="F34" s="78"/>
      <c r="G34" s="28"/>
      <c r="H34" s="43">
        <f>+I11</f>
        <v>8000000</v>
      </c>
      <c r="I34" s="76"/>
      <c r="K34" s="25" t="s">
        <v>60</v>
      </c>
      <c r="L34" s="21"/>
      <c r="M34" s="22"/>
      <c r="N34" s="22"/>
      <c r="O34" s="49">
        <f>+I41</f>
        <v>42600000</v>
      </c>
    </row>
    <row r="35" spans="2:17" x14ac:dyDescent="0.25">
      <c r="B35" s="9"/>
      <c r="C35" s="30" t="str">
        <f t="shared" si="3"/>
        <v>Existencias</v>
      </c>
      <c r="D35" s="28"/>
      <c r="E35" s="28"/>
      <c r="F35" s="75"/>
      <c r="G35" s="28"/>
      <c r="H35" s="43">
        <f>+I12</f>
        <v>12500000</v>
      </c>
      <c r="I35" s="76"/>
      <c r="K35" s="30" t="s">
        <v>99</v>
      </c>
      <c r="L35" s="27"/>
      <c r="M35" s="43"/>
      <c r="N35" s="77"/>
      <c r="O35" s="50">
        <f>+I15</f>
        <v>8000000</v>
      </c>
    </row>
    <row r="36" spans="2:17" x14ac:dyDescent="0.25">
      <c r="B36" s="9"/>
      <c r="C36" s="30" t="str">
        <f t="shared" si="3"/>
        <v>Activo Fijo</v>
      </c>
      <c r="D36" s="28"/>
      <c r="E36" s="28"/>
      <c r="F36" s="75"/>
      <c r="G36" s="28"/>
      <c r="H36" s="43">
        <f>+I13</f>
        <v>6000000</v>
      </c>
      <c r="I36" s="76"/>
      <c r="J36" s="69"/>
      <c r="K36" s="30" t="s">
        <v>33</v>
      </c>
      <c r="L36" s="27"/>
      <c r="M36" s="43">
        <f>+I3</f>
        <v>30000000</v>
      </c>
      <c r="N36" s="77">
        <f>+I4+1</f>
        <v>1.02</v>
      </c>
      <c r="O36" s="50">
        <f>+ROUND(-M36*N36,0)</f>
        <v>-30600000</v>
      </c>
    </row>
    <row r="37" spans="2:17" x14ac:dyDescent="0.25">
      <c r="B37" s="9"/>
      <c r="C37" s="30" t="str">
        <f t="shared" si="3"/>
        <v>Acciones</v>
      </c>
      <c r="H37" s="43">
        <f>+I14</f>
        <v>5000000</v>
      </c>
      <c r="I37" s="116"/>
      <c r="K37" s="30" t="s">
        <v>61</v>
      </c>
      <c r="O37" s="79">
        <f>-E64</f>
        <v>-6000000</v>
      </c>
    </row>
    <row r="38" spans="2:17" x14ac:dyDescent="0.25">
      <c r="C38" s="30" t="str">
        <f t="shared" si="3"/>
        <v>Cuenta Particular</v>
      </c>
      <c r="H38" s="43"/>
      <c r="I38" s="116"/>
      <c r="K38" s="63" t="s">
        <v>62</v>
      </c>
      <c r="L38" s="45"/>
      <c r="M38" s="45"/>
      <c r="N38" s="46"/>
      <c r="O38" s="64">
        <f>SUM(O34:O37)</f>
        <v>14000000</v>
      </c>
    </row>
    <row r="39" spans="2:17" x14ac:dyDescent="0.25">
      <c r="C39" s="80" t="s">
        <v>63</v>
      </c>
      <c r="D39" s="28"/>
      <c r="E39" s="28"/>
      <c r="F39" s="75"/>
      <c r="G39" s="28"/>
      <c r="H39" s="43"/>
      <c r="I39" s="81">
        <f>SUM(H40)</f>
        <v>-2000000</v>
      </c>
    </row>
    <row r="40" spans="2:17" x14ac:dyDescent="0.25">
      <c r="B40" s="9"/>
      <c r="C40" s="30" t="s">
        <v>65</v>
      </c>
      <c r="D40" s="28"/>
      <c r="E40" s="28"/>
      <c r="F40" s="75"/>
      <c r="G40" s="28"/>
      <c r="H40" s="43">
        <f>+I16</f>
        <v>-2000000</v>
      </c>
      <c r="I40" s="76"/>
    </row>
    <row r="41" spans="2:17" ht="15.75" thickBot="1" x14ac:dyDescent="0.3">
      <c r="B41" s="9"/>
      <c r="C41" s="83" t="s">
        <v>68</v>
      </c>
      <c r="D41" s="84"/>
      <c r="E41" s="84"/>
      <c r="F41" s="85"/>
      <c r="G41" s="84"/>
      <c r="H41" s="84"/>
      <c r="I41" s="86">
        <f>SUM(I32:I40)</f>
        <v>42600000</v>
      </c>
      <c r="K41" s="27"/>
      <c r="L41" s="27"/>
    </row>
    <row r="42" spans="2:17" ht="15.75" thickTop="1" x14ac:dyDescent="0.25">
      <c r="B42" s="9"/>
      <c r="C42" s="9"/>
      <c r="D42" s="9"/>
      <c r="E42" s="9"/>
      <c r="F42" s="9"/>
      <c r="G42" s="9"/>
      <c r="H42" s="9"/>
      <c r="I42" s="9"/>
      <c r="J42" s="9"/>
      <c r="M42" s="104" t="s">
        <v>83</v>
      </c>
      <c r="N42" s="104" t="s">
        <v>84</v>
      </c>
      <c r="O42" s="104" t="s">
        <v>85</v>
      </c>
    </row>
    <row r="43" spans="2:17" x14ac:dyDescent="0.25">
      <c r="B43" s="9"/>
      <c r="C43" s="117" t="s">
        <v>101</v>
      </c>
      <c r="K43" s="82" t="s">
        <v>64</v>
      </c>
      <c r="L43" s="21"/>
      <c r="M43" s="48">
        <f>+I3</f>
        <v>30000000</v>
      </c>
      <c r="N43" s="22"/>
      <c r="O43" s="24">
        <f>SUM(M43:N43)</f>
        <v>30000000</v>
      </c>
    </row>
    <row r="44" spans="2:17" x14ac:dyDescent="0.25">
      <c r="C44" s="82" t="s">
        <v>45</v>
      </c>
      <c r="D44" s="22"/>
      <c r="E44" s="22"/>
      <c r="F44" s="22"/>
      <c r="G44" s="22"/>
      <c r="H44" s="22"/>
      <c r="I44" s="49">
        <f>+I3</f>
        <v>30000000</v>
      </c>
      <c r="K44" s="26" t="s">
        <v>66</v>
      </c>
      <c r="L44" s="27"/>
      <c r="M44" s="43">
        <f>+O28</f>
        <v>20000000</v>
      </c>
      <c r="N44" s="108">
        <v>0</v>
      </c>
      <c r="O44" s="32">
        <f t="shared" ref="O44:O46" si="4">SUM(M44:N44)</f>
        <v>20000000</v>
      </c>
    </row>
    <row r="45" spans="2:17" x14ac:dyDescent="0.25">
      <c r="C45" s="26" t="s">
        <v>30</v>
      </c>
      <c r="D45" s="112"/>
      <c r="E45" s="112"/>
      <c r="F45" s="112"/>
      <c r="G45" s="112"/>
      <c r="H45" s="112"/>
      <c r="I45" s="50">
        <f>-O27</f>
        <v>600000</v>
      </c>
      <c r="K45" s="26" t="s">
        <v>67</v>
      </c>
      <c r="N45" s="108">
        <v>0</v>
      </c>
      <c r="O45" s="32">
        <f t="shared" si="4"/>
        <v>0</v>
      </c>
    </row>
    <row r="46" spans="2:17" ht="14.25" customHeight="1" x14ac:dyDescent="0.25">
      <c r="C46" s="26" t="s">
        <v>96</v>
      </c>
      <c r="D46" s="112"/>
      <c r="E46" s="112"/>
      <c r="F46" s="112"/>
      <c r="G46" s="112"/>
      <c r="H46" s="112"/>
      <c r="I46" s="50">
        <f>+O31</f>
        <v>14000000</v>
      </c>
      <c r="K46" s="26" t="s">
        <v>69</v>
      </c>
      <c r="N46" s="108">
        <v>0</v>
      </c>
      <c r="O46" s="32">
        <f t="shared" si="4"/>
        <v>0</v>
      </c>
    </row>
    <row r="47" spans="2:17" ht="14.25" customHeight="1" x14ac:dyDescent="0.25">
      <c r="C47" s="26" t="s">
        <v>98</v>
      </c>
      <c r="D47" s="112"/>
      <c r="E47" s="112"/>
      <c r="F47" s="112"/>
      <c r="G47" s="112"/>
      <c r="H47" s="112"/>
      <c r="I47" s="50">
        <f>-O30</f>
        <v>6000000</v>
      </c>
      <c r="K47" s="26" t="s">
        <v>70</v>
      </c>
      <c r="N47" s="108">
        <v>0</v>
      </c>
      <c r="O47" s="32">
        <f>SUM(M47:N47)</f>
        <v>0</v>
      </c>
      <c r="P47" s="42" t="s">
        <v>71</v>
      </c>
    </row>
    <row r="48" spans="2:17" ht="14.25" customHeight="1" x14ac:dyDescent="0.25">
      <c r="C48" s="26" t="s">
        <v>106</v>
      </c>
      <c r="D48" s="112"/>
      <c r="E48" s="112"/>
      <c r="F48" s="112"/>
      <c r="G48" s="112"/>
      <c r="H48" s="112"/>
      <c r="I48" s="50">
        <f>+I28</f>
        <v>0</v>
      </c>
      <c r="K48" s="87"/>
      <c r="L48" s="36"/>
      <c r="M48" s="89">
        <f>SUM(M43:M44)</f>
        <v>50000000</v>
      </c>
      <c r="N48" s="89">
        <f>SUM(N43:N44)</f>
        <v>0</v>
      </c>
      <c r="O48" s="38">
        <f>SUM(O43:O47)</f>
        <v>50000000</v>
      </c>
      <c r="P48" s="90">
        <v>37540000</v>
      </c>
      <c r="Q48" s="91">
        <f>+P48-O48</f>
        <v>-12460000</v>
      </c>
    </row>
    <row r="49" spans="3:15" ht="14.25" customHeight="1" x14ac:dyDescent="0.25">
      <c r="C49" s="26" t="s">
        <v>97</v>
      </c>
      <c r="D49" s="112"/>
      <c r="E49" s="112"/>
      <c r="F49" s="112"/>
      <c r="G49" s="112"/>
      <c r="H49" s="112"/>
      <c r="I49" s="50">
        <f>-I15</f>
        <v>-8000000</v>
      </c>
      <c r="K49" s="92" t="s">
        <v>72</v>
      </c>
      <c r="L49" s="45"/>
      <c r="M49" s="45"/>
      <c r="N49" s="45"/>
      <c r="O49" s="93">
        <f>-O43</f>
        <v>-30000000</v>
      </c>
    </row>
    <row r="50" spans="3:15" ht="14.25" customHeight="1" x14ac:dyDescent="0.25">
      <c r="C50" s="105" t="s">
        <v>100</v>
      </c>
      <c r="D50" s="45"/>
      <c r="E50" s="45"/>
      <c r="F50" s="45"/>
      <c r="G50" s="45"/>
      <c r="H50" s="45"/>
      <c r="I50" s="88">
        <f>SUM(I44:I49)</f>
        <v>42600000</v>
      </c>
      <c r="O50" s="94">
        <f>SUM(O48:O49)</f>
        <v>20000000</v>
      </c>
    </row>
    <row r="51" spans="3:15" x14ac:dyDescent="0.25">
      <c r="I51" s="18">
        <f>+I50-I41</f>
        <v>0</v>
      </c>
      <c r="M51" s="95" t="s">
        <v>0</v>
      </c>
      <c r="N51" s="49">
        <v>0</v>
      </c>
    </row>
    <row r="52" spans="3:15" ht="15.75" thickBot="1" x14ac:dyDescent="0.3">
      <c r="M52" s="96" t="s">
        <v>1</v>
      </c>
      <c r="N52" s="79">
        <f>+E64</f>
        <v>6000000</v>
      </c>
    </row>
    <row r="53" spans="3:15" x14ac:dyDescent="0.25">
      <c r="C53" s="994" t="s">
        <v>73</v>
      </c>
      <c r="D53" s="995"/>
      <c r="E53" s="1000" t="s">
        <v>74</v>
      </c>
      <c r="F53" s="994" t="s">
        <v>75</v>
      </c>
      <c r="G53" s="1004"/>
      <c r="H53" s="995"/>
      <c r="I53" s="1000" t="s">
        <v>76</v>
      </c>
      <c r="N53" s="97">
        <f>SUM(N51:N52)</f>
        <v>6000000</v>
      </c>
    </row>
    <row r="54" spans="3:15" ht="15.75" thickBot="1" x14ac:dyDescent="0.3">
      <c r="C54" s="996"/>
      <c r="D54" s="997"/>
      <c r="E54" s="1001"/>
      <c r="F54" s="998"/>
      <c r="G54" s="1005"/>
      <c r="H54" s="999"/>
      <c r="I54" s="1001"/>
    </row>
    <row r="55" spans="3:15" x14ac:dyDescent="0.25">
      <c r="C55" s="996"/>
      <c r="D55" s="997"/>
      <c r="E55" s="1001"/>
      <c r="F55" s="1009" t="s">
        <v>77</v>
      </c>
      <c r="G55" s="1010"/>
      <c r="H55" s="1013" t="s">
        <v>78</v>
      </c>
      <c r="I55" s="1006"/>
    </row>
    <row r="56" spans="3:15" x14ac:dyDescent="0.25">
      <c r="C56" s="996"/>
      <c r="D56" s="997"/>
      <c r="E56" s="1001"/>
      <c r="F56" s="1011"/>
      <c r="G56" s="1012"/>
      <c r="H56" s="1013"/>
      <c r="I56" s="1006"/>
    </row>
    <row r="57" spans="3:15" ht="38.25" customHeight="1" x14ac:dyDescent="0.25">
      <c r="C57" s="996"/>
      <c r="D57" s="997"/>
      <c r="E57" s="1002"/>
      <c r="F57" s="1015" t="s">
        <v>107</v>
      </c>
      <c r="G57" s="1001"/>
      <c r="H57" s="1014"/>
      <c r="I57" s="1007"/>
    </row>
    <row r="58" spans="3:15" x14ac:dyDescent="0.25">
      <c r="C58" s="996"/>
      <c r="D58" s="997"/>
      <c r="E58" s="1002"/>
      <c r="F58" s="1016">
        <v>0.369863</v>
      </c>
      <c r="G58" s="1002"/>
      <c r="H58" s="98">
        <v>0.222222</v>
      </c>
      <c r="I58" s="1007"/>
    </row>
    <row r="59" spans="3:15" ht="26.25" thickBot="1" x14ac:dyDescent="0.3">
      <c r="C59" s="998"/>
      <c r="D59" s="999"/>
      <c r="E59" s="1003"/>
      <c r="F59" s="1017" t="s">
        <v>79</v>
      </c>
      <c r="G59" s="1003"/>
      <c r="H59" s="99" t="s">
        <v>79</v>
      </c>
      <c r="I59" s="1008"/>
    </row>
    <row r="60" spans="3:15" x14ac:dyDescent="0.25">
      <c r="C60" s="989" t="s">
        <v>80</v>
      </c>
      <c r="D60" s="989"/>
      <c r="E60" s="100">
        <f>+O31</f>
        <v>14000000</v>
      </c>
      <c r="F60" s="988"/>
      <c r="G60" s="988"/>
      <c r="H60" s="101"/>
      <c r="I60" s="101"/>
    </row>
    <row r="61" spans="3:15" x14ac:dyDescent="0.25">
      <c r="C61" s="990" t="s">
        <v>81</v>
      </c>
      <c r="D61" s="990"/>
      <c r="E61" s="101">
        <f>-I15</f>
        <v>-8000000</v>
      </c>
      <c r="F61" s="991"/>
      <c r="G61" s="991"/>
      <c r="H61" s="118"/>
      <c r="I61" s="118"/>
    </row>
    <row r="62" spans="3:15" x14ac:dyDescent="0.25">
      <c r="C62" s="987" t="s">
        <v>109</v>
      </c>
      <c r="D62" s="987"/>
      <c r="E62" s="101">
        <v>0</v>
      </c>
      <c r="F62" s="988"/>
      <c r="G62" s="988"/>
      <c r="H62" s="101"/>
      <c r="I62" s="101"/>
    </row>
    <row r="63" spans="3:15" x14ac:dyDescent="0.25">
      <c r="C63" s="992" t="s">
        <v>108</v>
      </c>
      <c r="D63" s="992"/>
      <c r="E63" s="102">
        <v>0</v>
      </c>
      <c r="F63" s="993"/>
      <c r="G63" s="993"/>
      <c r="H63" s="102"/>
      <c r="I63" s="102"/>
      <c r="M63" s="104" t="s">
        <v>83</v>
      </c>
      <c r="N63" s="104" t="s">
        <v>84</v>
      </c>
      <c r="O63" s="104" t="s">
        <v>85</v>
      </c>
    </row>
    <row r="64" spans="3:15" x14ac:dyDescent="0.25">
      <c r="C64" s="984" t="s">
        <v>82</v>
      </c>
      <c r="D64" s="985"/>
      <c r="E64" s="103">
        <f>SUM(E60:E63)</f>
        <v>6000000</v>
      </c>
      <c r="F64" s="986">
        <f>SUM(F60:G63)</f>
        <v>0</v>
      </c>
      <c r="G64" s="986"/>
      <c r="H64" s="103">
        <f>SUM(H60:H63)</f>
        <v>0</v>
      </c>
      <c r="I64" s="103">
        <f>SUM(I60:I63)</f>
        <v>0</v>
      </c>
      <c r="K64" s="82" t="s">
        <v>64</v>
      </c>
      <c r="L64" s="21"/>
      <c r="M64" s="49">
        <f>+I6</f>
        <v>30600000</v>
      </c>
      <c r="N64" s="49">
        <f>+N43</f>
        <v>0</v>
      </c>
      <c r="O64" s="24">
        <f>SUM(M64:N64)</f>
        <v>30600000</v>
      </c>
    </row>
    <row r="65" spans="4:17" x14ac:dyDescent="0.25">
      <c r="D65" s="119">
        <f>+O31</f>
        <v>14000000</v>
      </c>
      <c r="K65" s="26" t="s">
        <v>66</v>
      </c>
      <c r="L65" s="27"/>
      <c r="M65" s="50">
        <f>+M44</f>
        <v>20000000</v>
      </c>
      <c r="N65" s="50">
        <f>+N44</f>
        <v>0</v>
      </c>
      <c r="O65" s="32">
        <f t="shared" ref="O65:O68" si="5">SUM(M65:N65)</f>
        <v>20000000</v>
      </c>
    </row>
    <row r="66" spans="4:17" x14ac:dyDescent="0.25">
      <c r="D66" s="120">
        <v>0.25</v>
      </c>
      <c r="K66" s="26" t="s">
        <v>67</v>
      </c>
      <c r="M66" s="50">
        <f>+M45</f>
        <v>0</v>
      </c>
      <c r="N66" s="50">
        <f>+N45</f>
        <v>0</v>
      </c>
      <c r="O66" s="32">
        <f t="shared" si="5"/>
        <v>0</v>
      </c>
    </row>
    <row r="67" spans="4:17" x14ac:dyDescent="0.25">
      <c r="D67" s="119">
        <f>ROUND(+D65*D66,0)</f>
        <v>3500000</v>
      </c>
      <c r="K67" s="26" t="s">
        <v>69</v>
      </c>
      <c r="M67" s="50">
        <f>+M46</f>
        <v>0</v>
      </c>
      <c r="N67" s="50">
        <f>+N46</f>
        <v>0</v>
      </c>
      <c r="O67" s="32">
        <f t="shared" si="5"/>
        <v>0</v>
      </c>
    </row>
    <row r="68" spans="4:17" x14ac:dyDescent="0.25">
      <c r="K68" s="26" t="s">
        <v>70</v>
      </c>
      <c r="M68" s="50">
        <f>+M47</f>
        <v>0</v>
      </c>
      <c r="N68" s="50">
        <f>+N47</f>
        <v>0</v>
      </c>
      <c r="O68" s="32">
        <f t="shared" si="5"/>
        <v>0</v>
      </c>
      <c r="P68" s="42" t="s">
        <v>71</v>
      </c>
    </row>
    <row r="69" spans="4:17" x14ac:dyDescent="0.25">
      <c r="K69" s="105" t="s">
        <v>86</v>
      </c>
      <c r="L69" s="45"/>
      <c r="M69" s="106">
        <f>SUM(M64:M65)</f>
        <v>50600000</v>
      </c>
      <c r="N69" s="106">
        <f>SUM(N64:N65)</f>
        <v>0</v>
      </c>
      <c r="O69" s="91">
        <f>SUM(O64:O68)</f>
        <v>50600000</v>
      </c>
      <c r="P69" s="90">
        <f>+P48</f>
        <v>37540000</v>
      </c>
      <c r="Q69" s="91">
        <f>+P69-O69</f>
        <v>-13060000</v>
      </c>
    </row>
    <row r="70" spans="4:17" x14ac:dyDescent="0.25">
      <c r="K70" s="92" t="s">
        <v>87</v>
      </c>
      <c r="L70" s="45"/>
      <c r="M70" s="45"/>
      <c r="N70" s="45"/>
      <c r="O70" s="93">
        <f>-O64</f>
        <v>-30600000</v>
      </c>
    </row>
    <row r="71" spans="4:17" x14ac:dyDescent="0.25">
      <c r="O71" s="94">
        <f>SUM(O69:O70)</f>
        <v>20000000</v>
      </c>
    </row>
    <row r="72" spans="4:17" x14ac:dyDescent="0.25">
      <c r="M72" s="95" t="s">
        <v>0</v>
      </c>
      <c r="N72" s="49">
        <v>0</v>
      </c>
    </row>
    <row r="73" spans="4:17" x14ac:dyDescent="0.25">
      <c r="M73" s="96" t="s">
        <v>1</v>
      </c>
      <c r="N73" s="79">
        <f>+E64</f>
        <v>6000000</v>
      </c>
    </row>
    <row r="74" spans="4:17" x14ac:dyDescent="0.25">
      <c r="N74" s="97">
        <f>SUM(N72:N73)</f>
        <v>6000000</v>
      </c>
    </row>
  </sheetData>
  <mergeCells count="19">
    <mergeCell ref="C53:D59"/>
    <mergeCell ref="E53:E59"/>
    <mergeCell ref="F53:H54"/>
    <mergeCell ref="I53:I59"/>
    <mergeCell ref="F55:G56"/>
    <mergeCell ref="H55:H57"/>
    <mergeCell ref="F57:G57"/>
    <mergeCell ref="F58:G58"/>
    <mergeCell ref="F59:G59"/>
    <mergeCell ref="C64:D64"/>
    <mergeCell ref="F64:G64"/>
    <mergeCell ref="C62:D62"/>
    <mergeCell ref="F60:G60"/>
    <mergeCell ref="C60:D60"/>
    <mergeCell ref="F62:G62"/>
    <mergeCell ref="C61:D61"/>
    <mergeCell ref="F61:G61"/>
    <mergeCell ref="C63:D63"/>
    <mergeCell ref="F63:G6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F109"/>
  <sheetViews>
    <sheetView showGridLines="0" topLeftCell="A58" zoomScale="85" zoomScaleNormal="85" workbookViewId="0">
      <selection activeCell="I49" sqref="I49"/>
    </sheetView>
  </sheetViews>
  <sheetFormatPr baseColWidth="10" defaultColWidth="9.140625" defaultRowHeight="15" x14ac:dyDescent="0.25"/>
  <cols>
    <col min="1" max="1" width="4.42578125" style="1" customWidth="1"/>
    <col min="2" max="2" width="10" style="1" customWidth="1"/>
    <col min="3" max="3" width="14.28515625" style="1" customWidth="1"/>
    <col min="4" max="4" width="16.7109375" style="1" customWidth="1"/>
    <col min="5" max="5" width="14" style="1" customWidth="1"/>
    <col min="6" max="6" width="16.42578125" style="1" customWidth="1"/>
    <col min="7" max="7" width="12.85546875" style="1" customWidth="1"/>
    <col min="8" max="8" width="13.42578125" style="1" customWidth="1"/>
    <col min="9" max="9" width="18.42578125" style="1" customWidth="1"/>
    <col min="10" max="10" width="3.5703125" style="490" customWidth="1"/>
    <col min="11" max="11" width="20" style="1" customWidth="1"/>
    <col min="12" max="12" width="12.42578125" style="1" customWidth="1"/>
    <col min="13" max="13" width="13.42578125" style="1" customWidth="1"/>
    <col min="14" max="14" width="10.85546875" style="1" customWidth="1"/>
    <col min="15" max="15" width="11.85546875" style="1" customWidth="1"/>
    <col min="16" max="16384" width="9.140625" style="1"/>
  </cols>
  <sheetData>
    <row r="1" spans="1:10" ht="15.75" thickBot="1" x14ac:dyDescent="0.3"/>
    <row r="2" spans="1:10" ht="32.25" customHeight="1" thickBot="1" x14ac:dyDescent="0.3">
      <c r="A2" s="153" t="s">
        <v>140</v>
      </c>
      <c r="B2" s="601" t="s">
        <v>502</v>
      </c>
      <c r="C2" s="602"/>
      <c r="D2" s="602"/>
      <c r="E2" s="602"/>
      <c r="F2" s="602"/>
      <c r="G2" s="602"/>
      <c r="H2" s="602"/>
      <c r="I2" s="603"/>
      <c r="J2" s="491"/>
    </row>
    <row r="4" spans="1:10" x14ac:dyDescent="0.25">
      <c r="B4" s="11" t="s">
        <v>112</v>
      </c>
      <c r="C4" s="12"/>
      <c r="D4" s="13"/>
      <c r="E4" s="13"/>
      <c r="F4" s="13"/>
      <c r="G4" s="13"/>
      <c r="H4" s="13"/>
      <c r="I4" s="14" t="s">
        <v>125</v>
      </c>
      <c r="J4" s="492"/>
    </row>
    <row r="5" spans="1:10" ht="17.25" customHeight="1" thickBot="1" x14ac:dyDescent="0.3">
      <c r="B5" s="154" t="s">
        <v>137</v>
      </c>
      <c r="C5" s="124"/>
      <c r="D5" s="125"/>
      <c r="E5" s="126"/>
      <c r="F5" s="126"/>
      <c r="G5" s="126"/>
      <c r="H5" s="126"/>
      <c r="I5" s="133">
        <f>+Antecedentes!L20</f>
        <v>70000000</v>
      </c>
      <c r="J5" s="504" t="s">
        <v>205</v>
      </c>
    </row>
    <row r="6" spans="1:10" ht="15.75" thickBot="1" x14ac:dyDescent="0.3">
      <c r="B6" s="604" t="s">
        <v>195</v>
      </c>
      <c r="C6" s="605"/>
      <c r="D6" s="605"/>
      <c r="E6" s="605"/>
      <c r="F6" s="605"/>
      <c r="G6" s="605"/>
      <c r="H6" s="606"/>
      <c r="I6" s="523">
        <f>+Antecedentes!K22</f>
        <v>5000000</v>
      </c>
      <c r="J6" s="504" t="s">
        <v>205</v>
      </c>
    </row>
    <row r="7" spans="1:10" ht="15.75" x14ac:dyDescent="0.25">
      <c r="B7" s="128" t="s">
        <v>6</v>
      </c>
      <c r="C7" s="129"/>
      <c r="D7" s="130"/>
      <c r="E7" s="130"/>
      <c r="F7" s="130"/>
      <c r="G7" s="130"/>
      <c r="H7" s="130"/>
      <c r="I7" s="135">
        <f>SUM(I5:I6)</f>
        <v>75000000</v>
      </c>
      <c r="J7" s="504" t="s">
        <v>207</v>
      </c>
    </row>
    <row r="8" spans="1:10" x14ac:dyDescent="0.25">
      <c r="B8" s="280" t="s">
        <v>141</v>
      </c>
      <c r="C8" s="281"/>
      <c r="D8" s="282"/>
      <c r="E8" s="283"/>
      <c r="F8" s="283"/>
      <c r="G8" s="283"/>
      <c r="H8" s="283"/>
      <c r="I8" s="133">
        <f>+Antecedentes!L27</f>
        <v>901125</v>
      </c>
      <c r="J8" s="504" t="s">
        <v>205</v>
      </c>
    </row>
    <row r="9" spans="1:10" x14ac:dyDescent="0.25">
      <c r="B9" s="324" t="s">
        <v>149</v>
      </c>
      <c r="C9" s="9"/>
      <c r="E9" s="323"/>
      <c r="F9" s="323"/>
      <c r="G9" s="323"/>
      <c r="H9" s="516">
        <f>+Antecedentes!L32</f>
        <v>250000</v>
      </c>
      <c r="I9" s="133"/>
      <c r="J9" s="504" t="s">
        <v>205</v>
      </c>
    </row>
    <row r="10" spans="1:10" x14ac:dyDescent="0.25">
      <c r="B10" s="324" t="s">
        <v>151</v>
      </c>
      <c r="C10" s="9"/>
      <c r="E10" s="323"/>
      <c r="F10" s="323"/>
      <c r="G10" s="323"/>
      <c r="H10" s="516">
        <f>+Antecedentes!L33</f>
        <v>200000</v>
      </c>
      <c r="I10" s="133"/>
      <c r="J10" s="504" t="s">
        <v>205</v>
      </c>
    </row>
    <row r="11" spans="1:10" x14ac:dyDescent="0.25">
      <c r="B11" s="324" t="s">
        <v>153</v>
      </c>
      <c r="C11" s="9"/>
      <c r="E11" s="323"/>
      <c r="F11" s="323"/>
      <c r="G11" s="323"/>
      <c r="H11" s="516">
        <f>+Antecedentes!L34</f>
        <v>150000</v>
      </c>
      <c r="I11" s="133"/>
      <c r="J11" s="504" t="s">
        <v>205</v>
      </c>
    </row>
    <row r="12" spans="1:10" x14ac:dyDescent="0.25">
      <c r="B12" s="324" t="s">
        <v>328</v>
      </c>
      <c r="C12" s="325"/>
      <c r="E12" s="323"/>
      <c r="F12" s="323"/>
      <c r="G12" s="323"/>
      <c r="H12" s="516">
        <f>+Antecedentes!L35</f>
        <v>30000</v>
      </c>
      <c r="I12" s="133"/>
      <c r="J12" s="504" t="s">
        <v>205</v>
      </c>
    </row>
    <row r="13" spans="1:10" ht="15.75" thickBot="1" x14ac:dyDescent="0.3">
      <c r="B13" s="324" t="s">
        <v>329</v>
      </c>
      <c r="C13" s="9"/>
      <c r="E13" s="323"/>
      <c r="F13" s="323"/>
      <c r="G13" s="323"/>
      <c r="H13" s="516">
        <f>+Antecedentes!L36</f>
        <v>80000</v>
      </c>
      <c r="I13" s="133"/>
      <c r="J13" s="504" t="s">
        <v>205</v>
      </c>
    </row>
    <row r="14" spans="1:10" ht="15.75" thickBot="1" x14ac:dyDescent="0.3">
      <c r="B14" s="326" t="s">
        <v>268</v>
      </c>
      <c r="C14" s="9"/>
      <c r="D14" s="322"/>
      <c r="E14" s="323"/>
      <c r="F14" s="323"/>
      <c r="G14" s="323"/>
      <c r="H14" s="517"/>
      <c r="I14" s="524">
        <f>SUM(H9:H13)</f>
        <v>710000</v>
      </c>
      <c r="J14" s="504" t="s">
        <v>205</v>
      </c>
    </row>
    <row r="15" spans="1:10" x14ac:dyDescent="0.25">
      <c r="B15" s="324" t="s">
        <v>269</v>
      </c>
      <c r="C15" s="9"/>
      <c r="E15" s="323"/>
      <c r="F15" s="323"/>
      <c r="G15" s="323"/>
      <c r="H15" s="516">
        <f>+Antecedentes!J32</f>
        <v>92466</v>
      </c>
      <c r="I15" s="133"/>
      <c r="J15" s="504" t="s">
        <v>205</v>
      </c>
    </row>
    <row r="16" spans="1:10" x14ac:dyDescent="0.25">
      <c r="B16" s="324" t="s">
        <v>270</v>
      </c>
      <c r="C16" s="9"/>
      <c r="E16" s="323"/>
      <c r="F16" s="323"/>
      <c r="G16" s="323"/>
      <c r="H16" s="516">
        <f>+Antecedentes!J33</f>
        <v>22222</v>
      </c>
      <c r="I16" s="133"/>
      <c r="J16" s="504" t="s">
        <v>205</v>
      </c>
    </row>
    <row r="17" spans="2:188" ht="15.75" thickBot="1" x14ac:dyDescent="0.3">
      <c r="B17" s="324" t="s">
        <v>271</v>
      </c>
      <c r="C17" s="9"/>
      <c r="E17" s="323"/>
      <c r="F17" s="323"/>
      <c r="G17" s="323"/>
      <c r="H17" s="516">
        <f>+Antecedentes!J34</f>
        <v>34312</v>
      </c>
      <c r="I17" s="133"/>
      <c r="J17" s="504" t="s">
        <v>205</v>
      </c>
    </row>
    <row r="18" spans="2:188" ht="15.75" thickBot="1" x14ac:dyDescent="0.3">
      <c r="B18" s="326" t="s">
        <v>272</v>
      </c>
      <c r="C18" s="9"/>
      <c r="D18" s="322"/>
      <c r="E18" s="323"/>
      <c r="F18" s="323"/>
      <c r="G18" s="323"/>
      <c r="H18" s="327"/>
      <c r="I18" s="524">
        <f>SUM(H15:H17)</f>
        <v>149000</v>
      </c>
      <c r="J18" s="504" t="s">
        <v>205</v>
      </c>
    </row>
    <row r="19" spans="2:188" x14ac:dyDescent="0.25">
      <c r="B19" s="151" t="s">
        <v>196</v>
      </c>
      <c r="C19" s="525"/>
      <c r="D19" s="526"/>
      <c r="E19" s="527"/>
      <c r="F19" s="527"/>
      <c r="G19" s="527"/>
      <c r="H19" s="528"/>
      <c r="I19" s="529">
        <f>+Antecedentes!G109-Antecedentes!E109</f>
        <v>875</v>
      </c>
      <c r="J19" s="504" t="s">
        <v>205</v>
      </c>
    </row>
    <row r="20" spans="2:188" ht="15.75" x14ac:dyDescent="0.25">
      <c r="B20" s="518" t="s">
        <v>115</v>
      </c>
      <c r="C20" s="129"/>
      <c r="D20" s="130"/>
      <c r="E20" s="130"/>
      <c r="F20" s="130"/>
      <c r="G20" s="130"/>
      <c r="H20" s="130"/>
      <c r="I20" s="135">
        <f>SUM(I8:I19)</f>
        <v>1761000</v>
      </c>
      <c r="J20" s="504" t="s">
        <v>207</v>
      </c>
      <c r="GF20" s="317" t="s">
        <v>231</v>
      </c>
    </row>
    <row r="21" spans="2:188" ht="15.75" x14ac:dyDescent="0.25">
      <c r="B21" s="518" t="s">
        <v>273</v>
      </c>
      <c r="C21" s="129"/>
      <c r="D21" s="130"/>
      <c r="E21" s="130"/>
      <c r="F21" s="130"/>
      <c r="G21" s="130"/>
      <c r="H21" s="130"/>
      <c r="I21" s="135">
        <f>+I50</f>
        <v>600000</v>
      </c>
      <c r="J21" s="504" t="s">
        <v>207</v>
      </c>
    </row>
    <row r="22" spans="2:188" ht="18" thickBot="1" x14ac:dyDescent="0.35">
      <c r="B22" s="519" t="s">
        <v>114</v>
      </c>
      <c r="C22" s="507"/>
      <c r="D22" s="507"/>
      <c r="E22" s="507"/>
      <c r="F22" s="507"/>
      <c r="G22" s="507"/>
      <c r="H22" s="507"/>
      <c r="I22" s="508"/>
      <c r="J22" s="509" t="s">
        <v>207</v>
      </c>
      <c r="K22" s="513">
        <f>+I7+I20+I21</f>
        <v>77361000</v>
      </c>
    </row>
    <row r="23" spans="2:188" ht="15.75" thickTop="1" x14ac:dyDescent="0.25"/>
    <row r="24" spans="2:188" x14ac:dyDescent="0.25">
      <c r="B24" s="127" t="s">
        <v>113</v>
      </c>
      <c r="C24" s="138"/>
      <c r="D24" s="139"/>
      <c r="E24" s="139"/>
      <c r="F24" s="139"/>
      <c r="G24" s="139"/>
      <c r="H24" s="139"/>
      <c r="I24" s="140" t="s">
        <v>125</v>
      </c>
      <c r="J24" s="495"/>
    </row>
    <row r="25" spans="2:188" ht="15.75" thickBot="1" x14ac:dyDescent="0.3">
      <c r="B25" s="145" t="str">
        <f>+Antecedentes!C40</f>
        <v>Compras netas  existencias 2020</v>
      </c>
      <c r="C25" s="156"/>
      <c r="D25" s="157"/>
      <c r="E25" s="158"/>
      <c r="F25" s="158"/>
      <c r="G25" s="158"/>
      <c r="H25" s="158"/>
      <c r="I25" s="133">
        <f>-Antecedentes!L40</f>
        <v>-16000000</v>
      </c>
      <c r="J25" s="504" t="s">
        <v>206</v>
      </c>
    </row>
    <row r="26" spans="2:188" x14ac:dyDescent="0.25">
      <c r="B26" s="479" t="str">
        <f>+Antecedentes!C41</f>
        <v>Compra neta camioneta de reparto nueva, adquirida en septiembre 2020</v>
      </c>
      <c r="C26" s="485"/>
      <c r="D26" s="486"/>
      <c r="E26" s="487"/>
      <c r="F26" s="487"/>
      <c r="G26" s="487"/>
      <c r="H26" s="487"/>
      <c r="I26" s="489">
        <f>-Antecedentes!L41</f>
        <v>-8000000</v>
      </c>
      <c r="J26" s="504" t="s">
        <v>206</v>
      </c>
      <c r="P26" s="600"/>
      <c r="Q26" s="600"/>
      <c r="R26" s="600"/>
      <c r="S26" s="600"/>
    </row>
    <row r="27" spans="2:188" ht="15.75" thickBot="1" x14ac:dyDescent="0.3">
      <c r="B27" s="479" t="s">
        <v>495</v>
      </c>
      <c r="C27" s="485"/>
      <c r="D27" s="486"/>
      <c r="E27" s="487"/>
      <c r="F27" s="487"/>
      <c r="G27" s="487"/>
      <c r="H27" s="487"/>
      <c r="I27" s="488">
        <f>+I58</f>
        <v>480000</v>
      </c>
      <c r="J27" s="504" t="s">
        <v>205</v>
      </c>
      <c r="P27" s="600"/>
      <c r="Q27" s="600"/>
      <c r="R27" s="600"/>
      <c r="S27" s="600"/>
    </row>
    <row r="28" spans="2:188" x14ac:dyDescent="0.25">
      <c r="B28" s="146" t="s">
        <v>183</v>
      </c>
      <c r="C28" s="159"/>
      <c r="D28" s="160"/>
      <c r="E28" s="161"/>
      <c r="F28" s="161"/>
      <c r="G28" s="161"/>
      <c r="H28" s="161"/>
      <c r="I28" s="133">
        <f>-Antecedentes!L42</f>
        <v>-8000000</v>
      </c>
      <c r="J28" s="504" t="s">
        <v>206</v>
      </c>
      <c r="P28" s="600"/>
      <c r="Q28" s="600"/>
      <c r="R28" s="600"/>
      <c r="S28" s="600"/>
    </row>
    <row r="29" spans="2:188" x14ac:dyDescent="0.25">
      <c r="B29" s="147" t="str">
        <f>+Antecedentes!C43</f>
        <v>Honorarios del ejercicio</v>
      </c>
      <c r="C29" s="159"/>
      <c r="D29" s="160"/>
      <c r="E29" s="161"/>
      <c r="F29" s="161"/>
      <c r="G29" s="161"/>
      <c r="H29" s="161"/>
      <c r="I29" s="133">
        <f>-Antecedentes!L43</f>
        <v>-1000000</v>
      </c>
      <c r="J29" s="504" t="s">
        <v>206</v>
      </c>
    </row>
    <row r="30" spans="2:188" x14ac:dyDescent="0.25">
      <c r="B30" s="155" t="str">
        <f>+Antecedentes!C44</f>
        <v>Gastos generales</v>
      </c>
      <c r="C30" s="159"/>
      <c r="D30" s="160"/>
      <c r="E30" s="161"/>
      <c r="F30" s="161"/>
      <c r="G30" s="161"/>
      <c r="H30" s="161"/>
      <c r="I30" s="284">
        <f>-Antecedentes!L44</f>
        <v>-201000</v>
      </c>
      <c r="J30" s="504" t="s">
        <v>206</v>
      </c>
    </row>
    <row r="31" spans="2:188" ht="15.75" thickBot="1" x14ac:dyDescent="0.3">
      <c r="B31" s="155" t="str">
        <f>+Antecedentes!C45</f>
        <v>Arriendos</v>
      </c>
      <c r="C31" s="159"/>
      <c r="D31" s="160"/>
      <c r="E31" s="161"/>
      <c r="F31" s="161"/>
      <c r="G31" s="161"/>
      <c r="H31" s="161"/>
      <c r="I31" s="133">
        <f>-Antecedentes!L45</f>
        <v>-860000</v>
      </c>
      <c r="J31" s="504" t="s">
        <v>206</v>
      </c>
    </row>
    <row r="32" spans="2:188" ht="15.75" thickBot="1" x14ac:dyDescent="0.3">
      <c r="B32" s="155" t="s">
        <v>184</v>
      </c>
      <c r="C32" s="159"/>
      <c r="D32" s="160"/>
      <c r="E32" s="161"/>
      <c r="F32" s="161"/>
      <c r="G32" s="161"/>
      <c r="H32" s="161"/>
      <c r="I32" s="296">
        <f>-Antecedentes!I49</f>
        <v>-280000</v>
      </c>
      <c r="J32" s="504" t="s">
        <v>206</v>
      </c>
    </row>
    <row r="33" spans="1:13" ht="16.5" thickBot="1" x14ac:dyDescent="0.3">
      <c r="B33" s="505" t="s">
        <v>185</v>
      </c>
      <c r="C33" s="502"/>
      <c r="D33" s="502"/>
      <c r="E33" s="502"/>
      <c r="F33" s="502"/>
      <c r="G33" s="502"/>
      <c r="H33" s="503"/>
      <c r="I33" s="511">
        <f>SUM(I25:I32)</f>
        <v>-33861000</v>
      </c>
      <c r="J33" s="509" t="s">
        <v>207</v>
      </c>
    </row>
    <row r="34" spans="1:13" ht="16.5" thickTop="1" thickBot="1" x14ac:dyDescent="0.3">
      <c r="B34" s="127" t="s">
        <v>127</v>
      </c>
      <c r="C34" s="138"/>
      <c r="D34" s="139"/>
      <c r="E34" s="139"/>
      <c r="F34" s="139"/>
      <c r="G34" s="139"/>
      <c r="H34" s="139"/>
      <c r="I34" s="510" t="s">
        <v>125</v>
      </c>
      <c r="J34" s="495"/>
    </row>
    <row r="35" spans="1:13" x14ac:dyDescent="0.25">
      <c r="B35" s="155" t="str">
        <f>+Antecedentes!C62</f>
        <v>Existencias</v>
      </c>
      <c r="C35" s="159"/>
      <c r="D35" s="160"/>
      <c r="E35" s="161"/>
      <c r="F35" s="161"/>
      <c r="G35" s="161"/>
      <c r="H35" s="161"/>
      <c r="I35" s="297">
        <f>-Antecedentes!H62</f>
        <v>-12500000</v>
      </c>
      <c r="J35" s="504" t="s">
        <v>206</v>
      </c>
    </row>
    <row r="36" spans="1:13" ht="15.75" thickBot="1" x14ac:dyDescent="0.3">
      <c r="B36" s="137" t="str">
        <f>+Antecedentes!C63</f>
        <v>Activo fijo (descontada la depreciación acumulada)</v>
      </c>
      <c r="C36" s="142"/>
      <c r="D36" s="143"/>
      <c r="E36" s="144"/>
      <c r="F36" s="144"/>
      <c r="G36" s="144"/>
      <c r="H36" s="144"/>
      <c r="I36" s="298">
        <f>-Antecedentes!H63</f>
        <v>-6000000</v>
      </c>
      <c r="J36" s="504" t="s">
        <v>206</v>
      </c>
    </row>
    <row r="37" spans="1:13" ht="16.5" thickBot="1" x14ac:dyDescent="0.3">
      <c r="B37" s="131" t="s">
        <v>186</v>
      </c>
      <c r="C37" s="162"/>
      <c r="D37" s="162"/>
      <c r="E37" s="162"/>
      <c r="F37" s="162"/>
      <c r="G37" s="162"/>
      <c r="H37" s="163"/>
      <c r="I37" s="135">
        <f>SUM(I35:I36)</f>
        <v>-18500000</v>
      </c>
      <c r="J37" s="504" t="s">
        <v>207</v>
      </c>
    </row>
    <row r="38" spans="1:13" ht="18.75" thickTop="1" thickBot="1" x14ac:dyDescent="0.35">
      <c r="B38" s="512" t="s">
        <v>187</v>
      </c>
      <c r="C38" s="507"/>
      <c r="D38" s="507"/>
      <c r="E38" s="507"/>
      <c r="F38" s="507"/>
      <c r="G38" s="507"/>
      <c r="H38" s="507"/>
      <c r="I38" s="508"/>
      <c r="J38" s="509" t="s">
        <v>207</v>
      </c>
      <c r="K38" s="514">
        <f>+I37+I33</f>
        <v>-52361000</v>
      </c>
      <c r="M38" s="1" t="s">
        <v>117</v>
      </c>
    </row>
    <row r="39" spans="1:13" ht="16.5" thickTop="1" x14ac:dyDescent="0.25">
      <c r="K39" s="164"/>
    </row>
    <row r="40" spans="1:13" ht="18" thickBot="1" x14ac:dyDescent="0.35">
      <c r="B40" s="506" t="s">
        <v>503</v>
      </c>
      <c r="C40" s="507"/>
      <c r="D40" s="277"/>
      <c r="E40" s="507"/>
      <c r="F40" s="507"/>
      <c r="G40" s="507"/>
      <c r="H40" s="507"/>
      <c r="I40" s="508"/>
      <c r="J40" s="509" t="s">
        <v>207</v>
      </c>
      <c r="K40" s="277">
        <f>SUM(K22:K38)</f>
        <v>25000000</v>
      </c>
    </row>
    <row r="41" spans="1:13" ht="15.75" thickTop="1" x14ac:dyDescent="0.25"/>
    <row r="43" spans="1:13" ht="15.75" thickBot="1" x14ac:dyDescent="0.3"/>
    <row r="44" spans="1:13" ht="19.5" customHeight="1" thickBot="1" x14ac:dyDescent="0.3">
      <c r="A44" s="153" t="s">
        <v>142</v>
      </c>
      <c r="B44" s="601" t="s">
        <v>274</v>
      </c>
      <c r="C44" s="602"/>
      <c r="D44" s="602"/>
      <c r="E44" s="602"/>
      <c r="F44" s="602"/>
      <c r="G44" s="602"/>
      <c r="H44" s="602"/>
      <c r="I44" s="603"/>
      <c r="J44" s="491"/>
    </row>
    <row r="45" spans="1:13" x14ac:dyDescent="0.25">
      <c r="B45" s="328"/>
      <c r="C45" s="329"/>
      <c r="D45" s="3"/>
      <c r="I45" s="165" t="s">
        <v>3</v>
      </c>
      <c r="J45" s="496"/>
    </row>
    <row r="46" spans="1:13" x14ac:dyDescent="0.25">
      <c r="B46" s="330" t="s">
        <v>275</v>
      </c>
      <c r="C46" s="329"/>
      <c r="D46" s="3"/>
      <c r="I46" s="133">
        <f>+Antecedentes!$I$67</f>
        <v>42600000</v>
      </c>
      <c r="J46" s="493"/>
    </row>
    <row r="47" spans="1:13" x14ac:dyDescent="0.25">
      <c r="B47" s="330" t="s">
        <v>276</v>
      </c>
      <c r="C47" s="329"/>
      <c r="D47" s="3"/>
      <c r="I47" s="133">
        <f>-Antecedentes!$E$80</f>
        <v>-6000000</v>
      </c>
      <c r="J47" s="493"/>
    </row>
    <row r="48" spans="1:13" x14ac:dyDescent="0.25">
      <c r="B48" s="330" t="s">
        <v>277</v>
      </c>
      <c r="C48" s="329"/>
      <c r="D48" s="3"/>
      <c r="I48" s="133">
        <f>-Antecedentes!$L$14</f>
        <v>-30600000</v>
      </c>
      <c r="J48" s="493"/>
    </row>
    <row r="49" spans="1:11" ht="15.75" x14ac:dyDescent="0.25">
      <c r="B49" s="331" t="s">
        <v>278</v>
      </c>
      <c r="C49" s="167"/>
      <c r="D49" s="8"/>
      <c r="E49" s="15"/>
      <c r="F49" s="15"/>
      <c r="G49" s="15"/>
      <c r="H49" s="123"/>
      <c r="I49" s="134">
        <f>SUM(I44:I48)</f>
        <v>6000000</v>
      </c>
      <c r="J49" s="494"/>
      <c r="K49" s="4"/>
    </row>
    <row r="50" spans="1:11" ht="15.75" x14ac:dyDescent="0.25">
      <c r="B50" s="332" t="s">
        <v>279</v>
      </c>
      <c r="C50" s="333"/>
      <c r="D50" s="8"/>
      <c r="E50" s="15"/>
      <c r="F50" s="15"/>
      <c r="G50" s="15"/>
      <c r="I50" s="334">
        <f>+I49/K50</f>
        <v>600000</v>
      </c>
      <c r="J50" s="497"/>
      <c r="K50" s="515">
        <v>10</v>
      </c>
    </row>
    <row r="51" spans="1:11" ht="15.75" x14ac:dyDescent="0.25">
      <c r="B51" s="168" t="s">
        <v>280</v>
      </c>
      <c r="C51" s="167"/>
      <c r="D51" s="8"/>
      <c r="E51" s="15"/>
      <c r="F51" s="15"/>
      <c r="G51" s="15"/>
      <c r="H51" s="123"/>
      <c r="I51" s="134">
        <f>+I49-I50</f>
        <v>5400000</v>
      </c>
      <c r="J51" s="494"/>
      <c r="K51" s="4"/>
    </row>
    <row r="52" spans="1:11" ht="15.75" x14ac:dyDescent="0.25">
      <c r="K52" s="164"/>
    </row>
    <row r="53" spans="1:11" ht="15.75" thickBot="1" x14ac:dyDescent="0.3"/>
    <row r="54" spans="1:11" ht="19.5" thickBot="1" x14ac:dyDescent="0.3">
      <c r="A54" s="530" t="s">
        <v>490</v>
      </c>
      <c r="B54" s="601" t="s">
        <v>504</v>
      </c>
      <c r="C54" s="602"/>
      <c r="D54" s="602"/>
      <c r="E54" s="602"/>
      <c r="F54" s="602"/>
      <c r="G54" s="602"/>
      <c r="H54" s="602"/>
      <c r="I54" s="603"/>
      <c r="J54" s="498"/>
    </row>
    <row r="55" spans="1:11" x14ac:dyDescent="0.25">
      <c r="A55" s="480"/>
      <c r="B55" s="481"/>
      <c r="C55" s="482"/>
      <c r="D55" s="483"/>
      <c r="E55" s="480"/>
      <c r="F55" s="480"/>
      <c r="G55" s="480"/>
      <c r="H55" s="480"/>
      <c r="I55" s="484" t="s">
        <v>3</v>
      </c>
      <c r="J55" s="499"/>
    </row>
    <row r="56" spans="1:11" x14ac:dyDescent="0.25">
      <c r="A56" s="480"/>
      <c r="B56" s="5" t="str">
        <f>+Antecedentes!C41</f>
        <v>Compra neta camioneta de reparto nueva, adquirida en septiembre 2020</v>
      </c>
      <c r="C56" s="329"/>
      <c r="D56" s="3"/>
      <c r="E56" s="172"/>
      <c r="F56" s="172"/>
      <c r="G56" s="172"/>
      <c r="H56" s="172"/>
      <c r="I56" s="284">
        <f>+Antecedentes!L41</f>
        <v>8000000</v>
      </c>
      <c r="J56" s="500"/>
    </row>
    <row r="57" spans="1:11" x14ac:dyDescent="0.25">
      <c r="A57" s="480"/>
      <c r="B57" s="5" t="s">
        <v>491</v>
      </c>
      <c r="C57" s="329"/>
      <c r="D57" s="3"/>
      <c r="E57" s="172"/>
      <c r="F57" s="172"/>
      <c r="G57" s="598" t="s">
        <v>496</v>
      </c>
      <c r="H57" s="599"/>
      <c r="I57" s="284">
        <f>+I56*6%</f>
        <v>480000</v>
      </c>
      <c r="J57" s="500"/>
    </row>
    <row r="58" spans="1:11" ht="15.75" x14ac:dyDescent="0.25">
      <c r="A58" s="480"/>
      <c r="B58" s="168" t="s">
        <v>494</v>
      </c>
      <c r="C58" s="167"/>
      <c r="D58" s="8"/>
      <c r="E58" s="531"/>
      <c r="F58" s="531"/>
      <c r="G58" s="531"/>
      <c r="H58" s="532"/>
      <c r="I58" s="533">
        <v>480000</v>
      </c>
      <c r="J58" s="501"/>
    </row>
    <row r="78" ht="39" customHeight="1" x14ac:dyDescent="0.25"/>
    <row r="80" ht="17.25" customHeight="1" x14ac:dyDescent="0.25"/>
    <row r="98" spans="3:7" ht="14.25" customHeight="1" x14ac:dyDescent="0.25"/>
    <row r="103" spans="3:7" x14ac:dyDescent="0.25">
      <c r="C103" s="10"/>
      <c r="D103" s="10"/>
      <c r="E103" s="10"/>
      <c r="F103" s="10"/>
      <c r="G103" s="10"/>
    </row>
    <row r="107" spans="3:7" ht="36.75" customHeight="1" x14ac:dyDescent="0.25"/>
    <row r="109" spans="3:7" x14ac:dyDescent="0.25">
      <c r="C109" s="10"/>
      <c r="D109" s="10"/>
      <c r="E109" s="10"/>
      <c r="F109" s="10"/>
      <c r="G109" s="10"/>
    </row>
  </sheetData>
  <mergeCells count="6">
    <mergeCell ref="G57:H57"/>
    <mergeCell ref="P26:S28"/>
    <mergeCell ref="B44:I44"/>
    <mergeCell ref="B2:I2"/>
    <mergeCell ref="B6:H6"/>
    <mergeCell ref="B54:I54"/>
  </mergeCells>
  <pageMargins left="0.27559055118110237" right="0.15748031496062992" top="0.39370078740157483" bottom="0.19685039370078741" header="0.31496062992125984" footer="0.11811023622047245"/>
  <pageSetup paperSize="5"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37"/>
  <sheetViews>
    <sheetView showGridLines="0" topLeftCell="A16" zoomScale="80" zoomScaleNormal="80" zoomScaleSheetLayoutView="80" workbookViewId="0">
      <selection activeCell="I14" sqref="I14"/>
    </sheetView>
  </sheetViews>
  <sheetFormatPr baseColWidth="10" defaultColWidth="11.42578125" defaultRowHeight="15.75" x14ac:dyDescent="0.25"/>
  <cols>
    <col min="1" max="1" width="6.140625" style="301" customWidth="1"/>
    <col min="2" max="2" width="100.85546875" style="301" customWidth="1"/>
    <col min="3" max="3" width="7.5703125" style="301" customWidth="1"/>
    <col min="4" max="4" width="23.140625" style="301" customWidth="1"/>
    <col min="5" max="5" width="5" style="301" customWidth="1"/>
    <col min="6" max="6" width="11.42578125" style="301"/>
    <col min="7" max="7" width="27.5703125" style="301" customWidth="1"/>
    <col min="8" max="16384" width="11.42578125" style="301"/>
  </cols>
  <sheetData>
    <row r="1" spans="2:5" ht="16.5" thickBot="1" x14ac:dyDescent="0.3"/>
    <row r="2" spans="2:5" x14ac:dyDescent="0.25">
      <c r="B2" s="607" t="s">
        <v>516</v>
      </c>
      <c r="C2" s="608"/>
      <c r="D2" s="608"/>
      <c r="E2" s="609"/>
    </row>
    <row r="3" spans="2:5" ht="16.5" thickBot="1" x14ac:dyDescent="0.3">
      <c r="B3" s="610"/>
      <c r="C3" s="611"/>
      <c r="D3" s="611"/>
      <c r="E3" s="612"/>
    </row>
    <row r="4" spans="2:5" ht="32.25" customHeight="1" thickBot="1" x14ac:dyDescent="0.3">
      <c r="B4" s="548"/>
      <c r="C4" s="302"/>
      <c r="D4" s="349" t="s">
        <v>208</v>
      </c>
      <c r="E4" s="347"/>
    </row>
    <row r="5" spans="2:5" x14ac:dyDescent="0.25">
      <c r="B5" s="549" t="s">
        <v>209</v>
      </c>
      <c r="C5" s="306">
        <v>1600</v>
      </c>
      <c r="D5" s="535">
        <f>+'Base Imponible '!I5</f>
        <v>70000000</v>
      </c>
      <c r="E5" s="303" t="s">
        <v>205</v>
      </c>
    </row>
    <row r="6" spans="2:5" ht="16.5" customHeight="1" x14ac:dyDescent="0.25">
      <c r="B6" s="550" t="s">
        <v>517</v>
      </c>
      <c r="C6" s="307">
        <v>1601</v>
      </c>
      <c r="D6" s="536"/>
      <c r="E6" s="348" t="s">
        <v>205</v>
      </c>
    </row>
    <row r="7" spans="2:5" x14ac:dyDescent="0.25">
      <c r="B7" s="550" t="s">
        <v>518</v>
      </c>
      <c r="C7" s="307">
        <v>1602</v>
      </c>
      <c r="D7" s="536"/>
      <c r="E7" s="348" t="s">
        <v>205</v>
      </c>
    </row>
    <row r="8" spans="2:5" x14ac:dyDescent="0.25">
      <c r="B8" s="550" t="s">
        <v>519</v>
      </c>
      <c r="C8" s="307">
        <v>1603</v>
      </c>
      <c r="D8" s="536"/>
      <c r="E8" s="348" t="s">
        <v>205</v>
      </c>
    </row>
    <row r="9" spans="2:5" x14ac:dyDescent="0.25">
      <c r="B9" s="550" t="s">
        <v>297</v>
      </c>
      <c r="C9" s="307">
        <v>1604</v>
      </c>
      <c r="D9" s="536">
        <f>+'Base Imponible '!I14</f>
        <v>710000</v>
      </c>
      <c r="E9" s="304" t="s">
        <v>205</v>
      </c>
    </row>
    <row r="10" spans="2:5" ht="27" customHeight="1" x14ac:dyDescent="0.25">
      <c r="B10" s="550" t="s">
        <v>520</v>
      </c>
      <c r="C10" s="307">
        <v>1605</v>
      </c>
      <c r="D10" s="536">
        <f>+'Base Imponible '!I18</f>
        <v>149000</v>
      </c>
      <c r="E10" s="304" t="s">
        <v>205</v>
      </c>
    </row>
    <row r="11" spans="2:5" ht="16.5" thickBot="1" x14ac:dyDescent="0.3">
      <c r="B11" s="550" t="s">
        <v>210</v>
      </c>
      <c r="C11" s="307">
        <v>1606</v>
      </c>
      <c r="D11" s="536">
        <f>+'Base Imponible '!I6</f>
        <v>5000000</v>
      </c>
      <c r="E11" s="304" t="s">
        <v>205</v>
      </c>
    </row>
    <row r="12" spans="2:5" ht="16.5" thickBot="1" x14ac:dyDescent="0.3">
      <c r="B12" s="550" t="s">
        <v>211</v>
      </c>
      <c r="C12" s="307">
        <v>1607</v>
      </c>
      <c r="D12" s="534">
        <f>+'Base Imponible '!I19+'Base Imponible '!I8</f>
        <v>902000</v>
      </c>
      <c r="E12" s="304" t="s">
        <v>205</v>
      </c>
    </row>
    <row r="13" spans="2:5" ht="30.75" customHeight="1" x14ac:dyDescent="0.25">
      <c r="B13" s="551" t="s">
        <v>298</v>
      </c>
      <c r="C13" s="307">
        <v>1608</v>
      </c>
      <c r="D13" s="537">
        <f>+'Base Imponible '!I21</f>
        <v>600000</v>
      </c>
      <c r="E13" s="304" t="s">
        <v>205</v>
      </c>
    </row>
    <row r="14" spans="2:5" ht="16.5" thickBot="1" x14ac:dyDescent="0.3">
      <c r="B14" s="554" t="s">
        <v>521</v>
      </c>
      <c r="C14" s="311">
        <v>1609</v>
      </c>
      <c r="D14" s="555">
        <f>+'Base Imponible '!I27</f>
        <v>480000</v>
      </c>
      <c r="E14" s="312" t="s">
        <v>205</v>
      </c>
    </row>
    <row r="15" spans="2:5" ht="19.5" thickBot="1" x14ac:dyDescent="0.35">
      <c r="B15" s="557" t="s">
        <v>522</v>
      </c>
      <c r="C15" s="305">
        <v>1610</v>
      </c>
      <c r="D15" s="538">
        <f>SUM(D5:D14)</f>
        <v>77841000</v>
      </c>
      <c r="E15" s="310" t="s">
        <v>207</v>
      </c>
    </row>
    <row r="16" spans="2:5" ht="15.75" customHeight="1" x14ac:dyDescent="0.25">
      <c r="B16" s="549" t="s">
        <v>523</v>
      </c>
      <c r="C16" s="308">
        <v>1611</v>
      </c>
      <c r="D16" s="556">
        <f>-'Base Imponible '!I35</f>
        <v>12500000</v>
      </c>
      <c r="E16" s="309" t="s">
        <v>206</v>
      </c>
    </row>
    <row r="17" spans="2:5" x14ac:dyDescent="0.25">
      <c r="B17" s="550" t="s">
        <v>524</v>
      </c>
      <c r="C17" s="307">
        <v>1612</v>
      </c>
      <c r="D17" s="537">
        <f>-'Base Imponible '!I36</f>
        <v>6000000</v>
      </c>
      <c r="E17" s="304" t="s">
        <v>206</v>
      </c>
    </row>
    <row r="18" spans="2:5" ht="15.75" customHeight="1" x14ac:dyDescent="0.25">
      <c r="B18" s="550" t="s">
        <v>212</v>
      </c>
      <c r="C18" s="307">
        <v>1613</v>
      </c>
      <c r="D18" s="537"/>
      <c r="E18" s="304" t="s">
        <v>206</v>
      </c>
    </row>
    <row r="19" spans="2:5" x14ac:dyDescent="0.25">
      <c r="B19" s="550" t="s">
        <v>213</v>
      </c>
      <c r="C19" s="307">
        <v>1614</v>
      </c>
      <c r="D19" s="537">
        <f>-'Base Imponible '!I25</f>
        <v>16000000</v>
      </c>
      <c r="E19" s="304" t="s">
        <v>206</v>
      </c>
    </row>
    <row r="20" spans="2:5" x14ac:dyDescent="0.25">
      <c r="B20" s="550" t="s">
        <v>525</v>
      </c>
      <c r="C20" s="307">
        <v>1615</v>
      </c>
      <c r="D20" s="537"/>
      <c r="E20" s="304" t="s">
        <v>206</v>
      </c>
    </row>
    <row r="21" spans="2:5" x14ac:dyDescent="0.25">
      <c r="B21" s="550" t="s">
        <v>214</v>
      </c>
      <c r="C21" s="308">
        <v>1616</v>
      </c>
      <c r="D21" s="537">
        <f>-'Base Imponible '!I28</f>
        <v>8000000</v>
      </c>
      <c r="E21" s="309" t="s">
        <v>206</v>
      </c>
    </row>
    <row r="22" spans="2:5" x14ac:dyDescent="0.25">
      <c r="B22" s="550" t="s">
        <v>215</v>
      </c>
      <c r="C22" s="307">
        <v>1617</v>
      </c>
      <c r="D22" s="537">
        <f>-'Base Imponible '!I29</f>
        <v>1000000</v>
      </c>
      <c r="E22" s="304" t="s">
        <v>206</v>
      </c>
    </row>
    <row r="23" spans="2:5" ht="15.75" customHeight="1" x14ac:dyDescent="0.25">
      <c r="B23" s="550" t="s">
        <v>216</v>
      </c>
      <c r="C23" s="307">
        <v>1618</v>
      </c>
      <c r="D23" s="537">
        <f>-'Base Imponible '!I26</f>
        <v>8000000</v>
      </c>
      <c r="E23" s="304" t="s">
        <v>206</v>
      </c>
    </row>
    <row r="24" spans="2:5" x14ac:dyDescent="0.25">
      <c r="B24" s="550" t="s">
        <v>217</v>
      </c>
      <c r="C24" s="307">
        <v>1619</v>
      </c>
      <c r="D24" s="537"/>
      <c r="E24" s="304" t="s">
        <v>206</v>
      </c>
    </row>
    <row r="25" spans="2:5" x14ac:dyDescent="0.25">
      <c r="B25" s="550" t="s">
        <v>218</v>
      </c>
      <c r="C25" s="308">
        <v>1620</v>
      </c>
      <c r="D25" s="537">
        <f>-'Base Imponible '!I31</f>
        <v>860000</v>
      </c>
      <c r="E25" s="309" t="s">
        <v>206</v>
      </c>
    </row>
    <row r="26" spans="2:5" x14ac:dyDescent="0.25">
      <c r="B26" s="550" t="s">
        <v>526</v>
      </c>
      <c r="C26" s="307">
        <v>1621</v>
      </c>
      <c r="D26" s="537"/>
      <c r="E26" s="304" t="s">
        <v>206</v>
      </c>
    </row>
    <row r="27" spans="2:5" x14ac:dyDescent="0.25">
      <c r="B27" s="550" t="s">
        <v>219</v>
      </c>
      <c r="C27" s="307">
        <v>1622</v>
      </c>
      <c r="D27" s="537">
        <f>-'Base Imponible '!I32</f>
        <v>280000</v>
      </c>
      <c r="E27" s="304" t="s">
        <v>206</v>
      </c>
    </row>
    <row r="28" spans="2:5" x14ac:dyDescent="0.25">
      <c r="B28" s="550" t="s">
        <v>220</v>
      </c>
      <c r="C28" s="307">
        <v>1623</v>
      </c>
      <c r="D28" s="537"/>
      <c r="E28" s="304" t="s">
        <v>206</v>
      </c>
    </row>
    <row r="29" spans="2:5" x14ac:dyDescent="0.25">
      <c r="B29" s="550" t="s">
        <v>221</v>
      </c>
      <c r="C29" s="308">
        <v>1624</v>
      </c>
      <c r="D29" s="537"/>
      <c r="E29" s="309" t="s">
        <v>206</v>
      </c>
    </row>
    <row r="30" spans="2:5" x14ac:dyDescent="0.25">
      <c r="B30" s="550" t="s">
        <v>222</v>
      </c>
      <c r="C30" s="308">
        <v>1625</v>
      </c>
      <c r="D30" s="537">
        <f>-'Base Imponible '!I30</f>
        <v>201000</v>
      </c>
      <c r="E30" s="309" t="s">
        <v>206</v>
      </c>
    </row>
    <row r="31" spans="2:5" ht="31.5" x14ac:dyDescent="0.25">
      <c r="B31" s="550" t="s">
        <v>530</v>
      </c>
      <c r="C31" s="308">
        <v>1626</v>
      </c>
      <c r="D31" s="537"/>
      <c r="E31" s="309" t="s">
        <v>206</v>
      </c>
    </row>
    <row r="32" spans="2:5" x14ac:dyDescent="0.25">
      <c r="B32" s="550" t="s">
        <v>527</v>
      </c>
      <c r="C32" s="308">
        <v>1627</v>
      </c>
      <c r="D32" s="539"/>
      <c r="E32" s="309" t="s">
        <v>206</v>
      </c>
    </row>
    <row r="33" spans="2:5" ht="16.5" thickBot="1" x14ac:dyDescent="0.3">
      <c r="B33" s="554" t="s">
        <v>223</v>
      </c>
      <c r="C33" s="311">
        <v>1628</v>
      </c>
      <c r="D33" s="558"/>
      <c r="E33" s="312" t="s">
        <v>206</v>
      </c>
    </row>
    <row r="34" spans="2:5" ht="19.5" thickBot="1" x14ac:dyDescent="0.35">
      <c r="B34" s="557" t="s">
        <v>528</v>
      </c>
      <c r="C34" s="305">
        <v>1629</v>
      </c>
      <c r="D34" s="538">
        <f>SUM(D16:D33)</f>
        <v>52841000</v>
      </c>
      <c r="E34" s="310" t="s">
        <v>207</v>
      </c>
    </row>
    <row r="35" spans="2:5" ht="32.25" customHeight="1" thickBot="1" x14ac:dyDescent="0.35">
      <c r="B35" s="559" t="s">
        <v>529</v>
      </c>
      <c r="C35" s="560">
        <v>1630</v>
      </c>
      <c r="D35" s="561">
        <f>+D15-D34</f>
        <v>25000000</v>
      </c>
      <c r="E35" s="562" t="s">
        <v>207</v>
      </c>
    </row>
    <row r="37" spans="2:5" ht="16.5" customHeight="1" x14ac:dyDescent="0.25">
      <c r="B37" s="540"/>
    </row>
  </sheetData>
  <mergeCells count="1">
    <mergeCell ref="B2:E3"/>
  </mergeCells>
  <pageMargins left="0.39" right="0.63" top="0.46" bottom="0.22" header="0.31496062992125984" footer="0.13"/>
  <pageSetup paperSize="5"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28"/>
  <sheetViews>
    <sheetView showGridLines="0" zoomScale="110" zoomScaleNormal="110" workbookViewId="0">
      <selection activeCell="K17" sqref="K17"/>
    </sheetView>
  </sheetViews>
  <sheetFormatPr baseColWidth="10" defaultColWidth="8.85546875" defaultRowHeight="15.75" x14ac:dyDescent="0.25"/>
  <cols>
    <col min="1" max="1" width="2.42578125" customWidth="1"/>
    <col min="2" max="2" width="75.85546875" style="301" customWidth="1"/>
    <col min="3" max="3" width="5.5703125" style="301" bestFit="1" customWidth="1"/>
    <col min="4" max="4" width="16" style="301" customWidth="1"/>
    <col min="5" max="5" width="4.7109375" style="301" customWidth="1"/>
    <col min="6" max="6" width="18.42578125" customWidth="1"/>
  </cols>
  <sheetData>
    <row r="1" spans="2:5" ht="16.5" thickBot="1" x14ac:dyDescent="0.3"/>
    <row r="2" spans="2:5" ht="27.75" customHeight="1" x14ac:dyDescent="0.25">
      <c r="B2" s="613" t="s">
        <v>531</v>
      </c>
      <c r="C2" s="614"/>
      <c r="D2" s="614"/>
      <c r="E2" s="615"/>
    </row>
    <row r="3" spans="2:5" ht="22.5" customHeight="1" thickBot="1" x14ac:dyDescent="0.3">
      <c r="B3" s="616"/>
      <c r="C3" s="617"/>
      <c r="D3" s="617"/>
      <c r="E3" s="618"/>
    </row>
    <row r="4" spans="2:5" x14ac:dyDescent="0.25">
      <c r="B4" s="549" t="s">
        <v>224</v>
      </c>
      <c r="C4" s="313">
        <v>1580</v>
      </c>
      <c r="D4" s="564">
        <f>+'CPT Simplificado'!$F$4</f>
        <v>42600000</v>
      </c>
      <c r="E4" s="312" t="s">
        <v>205</v>
      </c>
    </row>
    <row r="5" spans="2:5" x14ac:dyDescent="0.25">
      <c r="B5" s="550" t="s">
        <v>225</v>
      </c>
      <c r="C5" s="313">
        <v>1582</v>
      </c>
      <c r="D5" s="315"/>
      <c r="E5" s="314" t="s">
        <v>206</v>
      </c>
    </row>
    <row r="6" spans="2:5" x14ac:dyDescent="0.25">
      <c r="B6" s="550" t="s">
        <v>532</v>
      </c>
      <c r="C6" s="313">
        <v>1573</v>
      </c>
      <c r="D6" s="315"/>
      <c r="E6" s="314" t="s">
        <v>205</v>
      </c>
    </row>
    <row r="7" spans="2:5" x14ac:dyDescent="0.25">
      <c r="B7" s="550" t="s">
        <v>226</v>
      </c>
      <c r="C7" s="313">
        <v>1574</v>
      </c>
      <c r="D7" s="315"/>
      <c r="E7" s="314" t="s">
        <v>205</v>
      </c>
    </row>
    <row r="8" spans="2:5" x14ac:dyDescent="0.25">
      <c r="B8" s="550" t="s">
        <v>227</v>
      </c>
      <c r="C8" s="313">
        <v>1575</v>
      </c>
      <c r="D8" s="315"/>
      <c r="E8" s="314" t="s">
        <v>206</v>
      </c>
    </row>
    <row r="9" spans="2:5" x14ac:dyDescent="0.25">
      <c r="B9" s="550" t="s">
        <v>299</v>
      </c>
      <c r="C9" s="313">
        <v>1712</v>
      </c>
      <c r="D9" s="315">
        <f>+'CPT Simplificado'!$F$5</f>
        <v>25000000</v>
      </c>
      <c r="E9" s="314" t="s">
        <v>205</v>
      </c>
    </row>
    <row r="10" spans="2:5" x14ac:dyDescent="0.25">
      <c r="B10" s="550" t="s">
        <v>300</v>
      </c>
      <c r="C10" s="313">
        <v>1713</v>
      </c>
      <c r="D10" s="315"/>
      <c r="E10" s="314" t="s">
        <v>206</v>
      </c>
    </row>
    <row r="11" spans="2:5" x14ac:dyDescent="0.25">
      <c r="B11" s="550" t="s">
        <v>527</v>
      </c>
      <c r="C11" s="313">
        <v>1714</v>
      </c>
      <c r="D11" s="315"/>
      <c r="E11" s="314" t="s">
        <v>205</v>
      </c>
    </row>
    <row r="12" spans="2:5" x14ac:dyDescent="0.25">
      <c r="B12" s="550" t="s">
        <v>535</v>
      </c>
      <c r="C12" s="313">
        <v>1576</v>
      </c>
      <c r="D12" s="315">
        <f>-'CPT Simplificado'!F7</f>
        <v>14000000</v>
      </c>
      <c r="E12" s="314" t="s">
        <v>206</v>
      </c>
    </row>
    <row r="13" spans="2:5" ht="31.5" x14ac:dyDescent="0.25">
      <c r="B13" s="550" t="s">
        <v>298</v>
      </c>
      <c r="C13" s="313">
        <v>1715</v>
      </c>
      <c r="D13" s="315">
        <f>-'CPT Simplificado'!$F$10</f>
        <v>600000</v>
      </c>
      <c r="E13" s="314" t="s">
        <v>206</v>
      </c>
    </row>
    <row r="14" spans="2:5" x14ac:dyDescent="0.25">
      <c r="B14" s="550" t="s">
        <v>301</v>
      </c>
      <c r="C14" s="313">
        <v>1577</v>
      </c>
      <c r="D14" s="315">
        <f>-'CPT Simplificado'!$F$8-'CPT Simplificado'!$F$9</f>
        <v>3640000</v>
      </c>
      <c r="E14" s="314" t="s">
        <v>206</v>
      </c>
    </row>
    <row r="15" spans="2:5" x14ac:dyDescent="0.25">
      <c r="B15" s="550" t="s">
        <v>521</v>
      </c>
      <c r="C15" s="313">
        <v>1716</v>
      </c>
      <c r="D15" s="315">
        <f>-'CPT Simplificado'!F11</f>
        <v>480000</v>
      </c>
      <c r="E15" s="314" t="s">
        <v>206</v>
      </c>
    </row>
    <row r="16" spans="2:5" ht="31.5" x14ac:dyDescent="0.25">
      <c r="B16" s="550" t="s">
        <v>302</v>
      </c>
      <c r="C16" s="313">
        <v>1578</v>
      </c>
      <c r="D16" s="315">
        <f>-'CPT Simplificado'!F6</f>
        <v>149000</v>
      </c>
      <c r="E16" s="314" t="s">
        <v>206</v>
      </c>
    </row>
    <row r="17" spans="2:5" x14ac:dyDescent="0.25">
      <c r="B17" s="550" t="s">
        <v>228</v>
      </c>
      <c r="C17" s="313">
        <v>1579</v>
      </c>
      <c r="D17" s="315"/>
      <c r="E17" s="314" t="s">
        <v>206</v>
      </c>
    </row>
    <row r="18" spans="2:5" x14ac:dyDescent="0.25">
      <c r="B18" s="550" t="s">
        <v>229</v>
      </c>
      <c r="C18" s="313">
        <v>1584</v>
      </c>
      <c r="D18" s="315"/>
      <c r="E18" s="314" t="s">
        <v>205</v>
      </c>
    </row>
    <row r="19" spans="2:5" ht="16.5" thickBot="1" x14ac:dyDescent="0.3">
      <c r="B19" s="550" t="s">
        <v>230</v>
      </c>
      <c r="C19" s="313">
        <v>1585</v>
      </c>
      <c r="D19" s="315"/>
      <c r="E19" s="314" t="s">
        <v>206</v>
      </c>
    </row>
    <row r="20" spans="2:5" ht="16.5" thickBot="1" x14ac:dyDescent="0.3">
      <c r="B20" s="552" t="s">
        <v>533</v>
      </c>
      <c r="C20" s="563">
        <v>1581</v>
      </c>
      <c r="D20" s="318">
        <f>+D4+D9-D13-D14-D16-D12-D15</f>
        <v>48731000</v>
      </c>
      <c r="E20" s="310" t="s">
        <v>207</v>
      </c>
    </row>
    <row r="21" spans="2:5" ht="16.5" thickBot="1" x14ac:dyDescent="0.3">
      <c r="B21" s="553" t="s">
        <v>534</v>
      </c>
      <c r="C21" s="563">
        <v>1583</v>
      </c>
      <c r="D21" s="316"/>
      <c r="E21" s="310" t="s">
        <v>207</v>
      </c>
    </row>
    <row r="28" spans="2:5" x14ac:dyDescent="0.25">
      <c r="B28" s="540"/>
    </row>
  </sheetData>
  <mergeCells count="1">
    <mergeCell ref="B2:E3"/>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
  <sheetViews>
    <sheetView showGridLines="0" zoomScale="110" zoomScaleNormal="110" workbookViewId="0">
      <selection activeCell="F11" sqref="F11"/>
    </sheetView>
  </sheetViews>
  <sheetFormatPr baseColWidth="10" defaultColWidth="9.140625" defaultRowHeight="15" x14ac:dyDescent="0.25"/>
  <cols>
    <col min="1" max="1" width="4.42578125" style="1" customWidth="1"/>
    <col min="2" max="2" width="10" style="1" customWidth="1"/>
    <col min="3" max="3" width="24.42578125" style="1" customWidth="1"/>
    <col min="4" max="4" width="16.7109375" style="1" customWidth="1"/>
    <col min="5" max="5" width="14" style="1" customWidth="1"/>
    <col min="6" max="6" width="16.5703125" style="1" customWidth="1"/>
    <col min="7" max="7" width="15.85546875" style="1" customWidth="1"/>
    <col min="8" max="8" width="12.42578125" style="1" customWidth="1"/>
    <col min="9" max="9" width="13.42578125" style="1" customWidth="1"/>
    <col min="10" max="10" width="10.85546875" style="1" customWidth="1"/>
    <col min="11" max="11" width="11.85546875" style="1" customWidth="1"/>
    <col min="12" max="16384" width="9.140625" style="1"/>
  </cols>
  <sheetData>
    <row r="1" spans="1:6" ht="15.75" thickBot="1" x14ac:dyDescent="0.3"/>
    <row r="2" spans="1:6" ht="19.5" thickBot="1" x14ac:dyDescent="0.3">
      <c r="A2" s="153"/>
      <c r="B2" s="619" t="s">
        <v>189</v>
      </c>
      <c r="C2" s="620"/>
      <c r="D2" s="620"/>
      <c r="E2" s="620"/>
      <c r="F2" s="621"/>
    </row>
    <row r="3" spans="1:6" x14ac:dyDescent="0.25">
      <c r="B3" s="5"/>
      <c r="C3" s="6"/>
      <c r="D3" s="7"/>
      <c r="E3" s="4"/>
      <c r="F3" s="165" t="s">
        <v>3</v>
      </c>
    </row>
    <row r="4" spans="1:6" ht="15.75" x14ac:dyDescent="0.25">
      <c r="B4" s="286" t="s">
        <v>198</v>
      </c>
      <c r="C4" s="287"/>
      <c r="D4" s="288"/>
      <c r="E4" s="4"/>
      <c r="F4" s="290">
        <f>+Antecedentes!I67</f>
        <v>42600000</v>
      </c>
    </row>
    <row r="5" spans="1:6" ht="15.75" x14ac:dyDescent="0.25">
      <c r="B5" s="286" t="s">
        <v>171</v>
      </c>
      <c r="C5" s="289"/>
      <c r="D5" s="164"/>
      <c r="F5" s="290">
        <f>+'Base Imponible '!K40</f>
        <v>25000000</v>
      </c>
    </row>
    <row r="6" spans="1:6" ht="15.75" x14ac:dyDescent="0.25">
      <c r="B6" s="286" t="s">
        <v>281</v>
      </c>
      <c r="C6" s="289"/>
      <c r="D6" s="164"/>
      <c r="F6" s="290">
        <f>-'Base Imponible '!I18</f>
        <v>-149000</v>
      </c>
    </row>
    <row r="7" spans="1:6" ht="16.5" thickBot="1" x14ac:dyDescent="0.3">
      <c r="B7" s="286" t="s">
        <v>199</v>
      </c>
      <c r="C7" s="287"/>
      <c r="D7" s="288"/>
      <c r="E7" s="4"/>
      <c r="F7" s="290">
        <f>-Antecedentes!E103</f>
        <v>-14000000</v>
      </c>
    </row>
    <row r="8" spans="1:6" ht="15.75" x14ac:dyDescent="0.25">
      <c r="B8" s="286" t="s">
        <v>200</v>
      </c>
      <c r="C8" s="287"/>
      <c r="D8" s="288"/>
      <c r="E8" s="4"/>
      <c r="F8" s="299">
        <f>-Antecedentes!L50</f>
        <v>-140000</v>
      </c>
    </row>
    <row r="9" spans="1:6" ht="16.5" thickBot="1" x14ac:dyDescent="0.3">
      <c r="B9" s="286" t="s">
        <v>201</v>
      </c>
      <c r="C9" s="287"/>
      <c r="D9" s="288"/>
      <c r="E9" s="4"/>
      <c r="F9" s="300">
        <f>-Antecedentes!L51</f>
        <v>-3500000</v>
      </c>
    </row>
    <row r="10" spans="1:6" ht="15.75" x14ac:dyDescent="0.25">
      <c r="B10" s="286" t="s">
        <v>282</v>
      </c>
      <c r="C10" s="287"/>
      <c r="D10" s="288"/>
      <c r="E10" s="4"/>
      <c r="F10" s="299">
        <f>-'Base Imponible '!I21</f>
        <v>-600000</v>
      </c>
    </row>
    <row r="11" spans="1:6" ht="16.5" thickBot="1" x14ac:dyDescent="0.3">
      <c r="B11" s="286" t="s">
        <v>506</v>
      </c>
      <c r="C11" s="287"/>
      <c r="D11" s="288"/>
      <c r="E11" s="4"/>
      <c r="F11" s="300">
        <f>-'R22'!D14</f>
        <v>-480000</v>
      </c>
    </row>
    <row r="12" spans="1:6" ht="15.75" x14ac:dyDescent="0.25">
      <c r="B12" s="166" t="s">
        <v>188</v>
      </c>
      <c r="C12" s="167"/>
      <c r="D12" s="8"/>
      <c r="E12" s="15"/>
      <c r="F12" s="134">
        <f>SUM(F3:F11)</f>
        <v>48731000</v>
      </c>
    </row>
    <row r="13" spans="1:6" ht="15.75" x14ac:dyDescent="0.25">
      <c r="F13" s="164"/>
    </row>
  </sheetData>
  <mergeCells count="1">
    <mergeCell ref="B2:F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N21"/>
  <sheetViews>
    <sheetView showGridLines="0" zoomScale="85" zoomScaleNormal="85" workbookViewId="0">
      <selection activeCell="P12" sqref="P12"/>
    </sheetView>
  </sheetViews>
  <sheetFormatPr baseColWidth="10" defaultColWidth="9.140625" defaultRowHeight="15" x14ac:dyDescent="0.25"/>
  <cols>
    <col min="1" max="1" width="4.42578125" style="1" customWidth="1"/>
    <col min="2" max="2" width="16.140625" style="1" customWidth="1"/>
    <col min="3" max="3" width="14" style="1" customWidth="1"/>
    <col min="4" max="4" width="14.28515625" style="1" customWidth="1"/>
    <col min="5" max="5" width="17.5703125" style="1" customWidth="1"/>
    <col min="6" max="6" width="16.85546875" style="1" customWidth="1"/>
    <col min="7" max="7" width="13.85546875" style="1" customWidth="1"/>
    <col min="8" max="8" width="11.28515625" style="1" customWidth="1"/>
    <col min="9" max="9" width="13.42578125" style="1" customWidth="1"/>
    <col min="10" max="10" width="15.85546875" style="1" customWidth="1"/>
    <col min="11" max="11" width="15.7109375" style="1" customWidth="1"/>
    <col min="12" max="12" width="14.140625" style="1" customWidth="1"/>
    <col min="13" max="13" width="12" style="1" customWidth="1"/>
    <col min="14" max="14" width="11.85546875" style="1" customWidth="1"/>
    <col min="15" max="16384" width="9.140625" style="1"/>
  </cols>
  <sheetData>
    <row r="2" spans="1:14" ht="15.75" thickBot="1" x14ac:dyDescent="0.3">
      <c r="F2" s="4"/>
    </row>
    <row r="3" spans="1:14" ht="19.5" customHeight="1" thickBot="1" x14ac:dyDescent="0.3">
      <c r="A3" s="153" t="s">
        <v>283</v>
      </c>
      <c r="B3" s="601" t="s">
        <v>284</v>
      </c>
      <c r="C3" s="602"/>
      <c r="D3" s="602"/>
      <c r="E3" s="602"/>
      <c r="F3" s="602"/>
      <c r="G3" s="602"/>
      <c r="H3" s="602"/>
      <c r="I3" s="602"/>
      <c r="J3" s="602"/>
      <c r="K3" s="602"/>
      <c r="L3" s="602"/>
      <c r="M3" s="602"/>
      <c r="N3" s="603"/>
    </row>
    <row r="4" spans="1:14" ht="29.25" customHeight="1" x14ac:dyDescent="0.25">
      <c r="B4" s="633" t="s">
        <v>285</v>
      </c>
      <c r="C4" s="633" t="s">
        <v>286</v>
      </c>
      <c r="D4" s="633" t="s">
        <v>287</v>
      </c>
      <c r="E4" s="634" t="s">
        <v>288</v>
      </c>
      <c r="F4" s="635"/>
      <c r="G4" s="627" t="s">
        <v>235</v>
      </c>
      <c r="H4" s="628"/>
      <c r="I4" s="628"/>
      <c r="J4" s="628"/>
      <c r="K4" s="628"/>
      <c r="L4" s="629"/>
      <c r="M4" s="622" t="s">
        <v>492</v>
      </c>
      <c r="N4" s="622" t="s">
        <v>493</v>
      </c>
    </row>
    <row r="5" spans="1:14" ht="37.5" customHeight="1" x14ac:dyDescent="0.25">
      <c r="B5" s="633"/>
      <c r="C5" s="633"/>
      <c r="D5" s="633"/>
      <c r="E5" s="622" t="s">
        <v>289</v>
      </c>
      <c r="F5" s="622" t="s">
        <v>290</v>
      </c>
      <c r="G5" s="624" t="s">
        <v>291</v>
      </c>
      <c r="H5" s="625"/>
      <c r="I5" s="625"/>
      <c r="J5" s="626"/>
      <c r="K5" s="624" t="s">
        <v>319</v>
      </c>
      <c r="L5" s="626"/>
      <c r="M5" s="622"/>
      <c r="N5" s="622"/>
    </row>
    <row r="6" spans="1:14" ht="27" customHeight="1" x14ac:dyDescent="0.25">
      <c r="B6" s="633"/>
      <c r="C6" s="633"/>
      <c r="D6" s="633"/>
      <c r="E6" s="622"/>
      <c r="F6" s="622"/>
      <c r="G6" s="630" t="s">
        <v>292</v>
      </c>
      <c r="H6" s="630"/>
      <c r="I6" s="630" t="s">
        <v>293</v>
      </c>
      <c r="J6" s="630"/>
      <c r="K6" s="631" t="s">
        <v>294</v>
      </c>
      <c r="L6" s="631" t="s">
        <v>295</v>
      </c>
      <c r="M6" s="622"/>
      <c r="N6" s="622"/>
    </row>
    <row r="7" spans="1:14" ht="27.75" customHeight="1" x14ac:dyDescent="0.25">
      <c r="B7" s="627"/>
      <c r="C7" s="627"/>
      <c r="D7" s="627"/>
      <c r="E7" s="623"/>
      <c r="F7" s="623"/>
      <c r="G7" s="335" t="s">
        <v>236</v>
      </c>
      <c r="H7" s="335" t="s">
        <v>237</v>
      </c>
      <c r="I7" s="335" t="s">
        <v>236</v>
      </c>
      <c r="J7" s="335" t="s">
        <v>237</v>
      </c>
      <c r="K7" s="632"/>
      <c r="L7" s="632"/>
      <c r="M7" s="623"/>
      <c r="N7" s="623"/>
    </row>
    <row r="8" spans="1:14" ht="14.25" customHeight="1" x14ac:dyDescent="0.25">
      <c r="B8" s="179" t="s">
        <v>296</v>
      </c>
      <c r="C8" s="336">
        <v>0.5</v>
      </c>
      <c r="D8" s="337">
        <f>ROUND('Base Imponible '!$K$40*C8,0)</f>
        <v>12500000</v>
      </c>
      <c r="E8" s="337">
        <f>ROUND('Base Imponible '!$I$21*C8,0)</f>
        <v>300000</v>
      </c>
      <c r="F8" s="337">
        <v>7000000</v>
      </c>
      <c r="G8" s="337"/>
      <c r="H8" s="337">
        <f>ROUND((+'Base Imponible '!H16+'Base Imponible '!H17)*C8,0)</f>
        <v>28267</v>
      </c>
      <c r="I8" s="337"/>
      <c r="J8" s="337">
        <f>ROUND(+'Base Imponible '!H15*C8,0)</f>
        <v>46233</v>
      </c>
      <c r="K8" s="337"/>
      <c r="L8" s="337"/>
      <c r="M8" s="542">
        <f>+'Base Imponible '!I57/2</f>
        <v>240000</v>
      </c>
      <c r="N8" s="337">
        <f>ROUND(+Antecedentes!G109*C8,0)</f>
        <v>104188</v>
      </c>
    </row>
    <row r="9" spans="1:14" ht="14.25" customHeight="1" x14ac:dyDescent="0.25">
      <c r="B9" s="193" t="s">
        <v>169</v>
      </c>
      <c r="C9" s="338">
        <v>0.5</v>
      </c>
      <c r="D9" s="339">
        <f>ROUND('Base Imponible '!$K$40*C9,0)</f>
        <v>12500000</v>
      </c>
      <c r="E9" s="339">
        <f>ROUND('Base Imponible '!$I$21*C9,0)</f>
        <v>300000</v>
      </c>
      <c r="F9" s="339">
        <v>7000000</v>
      </c>
      <c r="G9" s="339"/>
      <c r="H9" s="339">
        <f>+H8</f>
        <v>28267</v>
      </c>
      <c r="I9" s="339"/>
      <c r="J9" s="339">
        <f>+J8</f>
        <v>46233</v>
      </c>
      <c r="K9" s="339"/>
      <c r="L9" s="339"/>
      <c r="M9" s="543">
        <f>+M8</f>
        <v>240000</v>
      </c>
      <c r="N9" s="339">
        <f>+N8-1</f>
        <v>104187</v>
      </c>
    </row>
    <row r="10" spans="1:14" ht="14.25" customHeight="1" x14ac:dyDescent="0.25">
      <c r="C10" s="340">
        <f t="shared" ref="C10:D10" si="0">SUM(C8:C9)</f>
        <v>1</v>
      </c>
      <c r="D10" s="341">
        <f t="shared" si="0"/>
        <v>25000000</v>
      </c>
      <c r="E10" s="342">
        <f t="shared" ref="E10:N10" si="1">SUM(E8:E9)</f>
        <v>600000</v>
      </c>
      <c r="F10" s="341">
        <f t="shared" si="1"/>
        <v>14000000</v>
      </c>
      <c r="G10" s="341">
        <f t="shared" si="1"/>
        <v>0</v>
      </c>
      <c r="H10" s="341">
        <f t="shared" si="1"/>
        <v>56534</v>
      </c>
      <c r="I10" s="341">
        <f t="shared" si="1"/>
        <v>0</v>
      </c>
      <c r="J10" s="341">
        <f t="shared" si="1"/>
        <v>92466</v>
      </c>
      <c r="K10" s="341">
        <f t="shared" si="1"/>
        <v>0</v>
      </c>
      <c r="L10" s="341">
        <f t="shared" si="1"/>
        <v>0</v>
      </c>
      <c r="M10" s="342">
        <f t="shared" si="1"/>
        <v>480000</v>
      </c>
      <c r="N10" s="341">
        <f t="shared" si="1"/>
        <v>208375</v>
      </c>
    </row>
    <row r="11" spans="1:14" ht="14.25" customHeight="1" x14ac:dyDescent="0.25">
      <c r="E11" s="343"/>
      <c r="G11" s="344"/>
      <c r="I11" s="344"/>
      <c r="J11" s="344"/>
    </row>
    <row r="12" spans="1:14" ht="14.25" customHeight="1" x14ac:dyDescent="0.25">
      <c r="E12" s="343"/>
      <c r="G12" s="344"/>
      <c r="I12" s="344"/>
      <c r="J12" s="344"/>
    </row>
    <row r="13" spans="1:14" ht="14.25" customHeight="1" x14ac:dyDescent="0.25">
      <c r="J13" s="344"/>
    </row>
    <row r="14" spans="1:14" ht="14.25" customHeight="1" x14ac:dyDescent="0.25">
      <c r="J14" s="344"/>
    </row>
    <row r="16" spans="1:14" x14ac:dyDescent="0.25">
      <c r="B16" s="345"/>
    </row>
    <row r="17" spans="2:7" x14ac:dyDescent="0.25">
      <c r="B17" s="172"/>
    </row>
    <row r="19" spans="2:7" x14ac:dyDescent="0.25">
      <c r="B19" s="346"/>
    </row>
    <row r="21" spans="2:7" x14ac:dyDescent="0.25">
      <c r="C21" s="10"/>
      <c r="D21" s="10"/>
      <c r="E21" s="10"/>
      <c r="F21" s="10"/>
      <c r="G21" s="10"/>
    </row>
  </sheetData>
  <mergeCells count="16">
    <mergeCell ref="B3:N3"/>
    <mergeCell ref="N4:N7"/>
    <mergeCell ref="E5:E7"/>
    <mergeCell ref="F5:F7"/>
    <mergeCell ref="G5:J5"/>
    <mergeCell ref="G4:L4"/>
    <mergeCell ref="K5:L5"/>
    <mergeCell ref="G6:H6"/>
    <mergeCell ref="I6:J6"/>
    <mergeCell ref="K6:K7"/>
    <mergeCell ref="L6:L7"/>
    <mergeCell ref="M4:M7"/>
    <mergeCell ref="B4:B7"/>
    <mergeCell ref="C4:C7"/>
    <mergeCell ref="D4:D7"/>
    <mergeCell ref="E4:F4"/>
  </mergeCells>
  <pageMargins left="0.70866141732283472" right="0.70866141732283472" top="0.74803149606299213" bottom="0.74803149606299213" header="0.31496062992125984" footer="0.31496062992125984"/>
  <pageSetup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47"/>
  <sheetViews>
    <sheetView showGridLines="0" zoomScale="110" zoomScaleNormal="110" workbookViewId="0">
      <selection activeCell="I24" sqref="I24:J24"/>
    </sheetView>
  </sheetViews>
  <sheetFormatPr baseColWidth="10" defaultColWidth="11.42578125" defaultRowHeight="12.75" x14ac:dyDescent="0.2"/>
  <cols>
    <col min="1" max="1" width="1.42578125" style="351" customWidth="1"/>
    <col min="2" max="2" width="6.140625" style="351" customWidth="1"/>
    <col min="3" max="3" width="9.42578125" style="351" customWidth="1"/>
    <col min="4" max="4" width="12.42578125" style="351" customWidth="1"/>
    <col min="5" max="5" width="12.5703125" style="351" customWidth="1"/>
    <col min="6" max="6" width="11.42578125" style="351"/>
    <col min="7" max="7" width="8.5703125" style="351" customWidth="1"/>
    <col min="8" max="8" width="14" style="351" customWidth="1"/>
    <col min="9" max="9" width="8.5703125" style="351" customWidth="1"/>
    <col min="10" max="10" width="11.5703125" style="351" customWidth="1"/>
    <col min="11" max="11" width="13.5703125" style="351" customWidth="1"/>
    <col min="12" max="12" width="14" style="351" customWidth="1"/>
    <col min="13" max="13" width="15.85546875" style="351" customWidth="1"/>
    <col min="14" max="16" width="11.42578125" style="351"/>
    <col min="17" max="17" width="13.5703125" style="351" customWidth="1"/>
    <col min="18" max="18" width="10.42578125" style="351" customWidth="1"/>
    <col min="19" max="16384" width="11.42578125" style="351"/>
  </cols>
  <sheetData>
    <row r="1" spans="1:13" x14ac:dyDescent="0.2">
      <c r="A1" s="350"/>
      <c r="B1" s="350"/>
      <c r="C1" s="350"/>
      <c r="D1" s="350"/>
      <c r="E1" s="350"/>
      <c r="F1" s="350"/>
      <c r="G1" s="350"/>
      <c r="H1" s="350"/>
      <c r="I1" s="350"/>
      <c r="J1" s="350"/>
      <c r="K1" s="350"/>
      <c r="L1" s="350"/>
    </row>
    <row r="2" spans="1:13" x14ac:dyDescent="0.2">
      <c r="A2" s="350"/>
      <c r="B2" s="350"/>
      <c r="C2" s="350"/>
      <c r="D2" s="350"/>
      <c r="E2" s="350"/>
      <c r="F2" s="350"/>
      <c r="G2" s="350"/>
      <c r="H2" s="350"/>
      <c r="I2" s="352"/>
      <c r="J2" s="352"/>
      <c r="K2" s="352"/>
      <c r="L2" s="352"/>
    </row>
    <row r="3" spans="1:13" x14ac:dyDescent="0.2">
      <c r="A3" s="350"/>
      <c r="B3" s="350"/>
      <c r="C3" s="350"/>
      <c r="D3" s="350"/>
      <c r="E3" s="350"/>
      <c r="F3" s="350"/>
      <c r="G3" s="350"/>
      <c r="H3" s="350"/>
      <c r="K3" s="353"/>
      <c r="L3" s="354"/>
      <c r="M3" s="355" t="s">
        <v>303</v>
      </c>
    </row>
    <row r="4" spans="1:13" x14ac:dyDescent="0.2">
      <c r="A4" s="350"/>
      <c r="B4" s="350"/>
      <c r="C4" s="350"/>
      <c r="D4" s="356"/>
      <c r="E4" s="356"/>
      <c r="F4" s="356"/>
      <c r="G4" s="356"/>
      <c r="H4" s="356"/>
      <c r="K4" s="678" t="s">
        <v>232</v>
      </c>
      <c r="L4" s="678"/>
      <c r="M4" s="357"/>
    </row>
    <row r="5" spans="1:13" x14ac:dyDescent="0.2">
      <c r="A5" s="350"/>
      <c r="B5" s="350"/>
      <c r="C5" s="350"/>
      <c r="D5" s="356"/>
      <c r="E5" s="356"/>
      <c r="F5" s="356"/>
      <c r="G5" s="356"/>
      <c r="H5" s="356"/>
      <c r="I5" s="356"/>
      <c r="J5" s="356"/>
      <c r="K5" s="356"/>
      <c r="L5" s="356"/>
    </row>
    <row r="6" spans="1:13" ht="12.75" customHeight="1" x14ac:dyDescent="0.2">
      <c r="A6" s="350"/>
      <c r="B6" s="679" t="s">
        <v>304</v>
      </c>
      <c r="C6" s="679"/>
      <c r="D6" s="679"/>
      <c r="E6" s="679"/>
      <c r="F6" s="679"/>
      <c r="G6" s="679"/>
      <c r="H6" s="679"/>
      <c r="I6" s="679"/>
      <c r="J6" s="679"/>
      <c r="K6" s="679"/>
      <c r="L6" s="679"/>
      <c r="M6" s="679"/>
    </row>
    <row r="7" spans="1:13" x14ac:dyDescent="0.2">
      <c r="A7" s="350"/>
      <c r="B7" s="679"/>
      <c r="C7" s="679"/>
      <c r="D7" s="679"/>
      <c r="E7" s="679"/>
      <c r="F7" s="679"/>
      <c r="G7" s="679"/>
      <c r="H7" s="679"/>
      <c r="I7" s="679"/>
      <c r="J7" s="679"/>
      <c r="K7" s="679"/>
      <c r="L7" s="679"/>
      <c r="M7" s="679"/>
    </row>
    <row r="8" spans="1:13" x14ac:dyDescent="0.2">
      <c r="A8" s="350"/>
      <c r="B8" s="358"/>
      <c r="C8" s="358"/>
      <c r="D8" s="358"/>
      <c r="E8" s="358"/>
      <c r="F8" s="358"/>
      <c r="G8" s="358"/>
      <c r="H8" s="358"/>
      <c r="I8" s="358"/>
      <c r="J8" s="358"/>
      <c r="K8" s="358"/>
      <c r="L8" s="359"/>
    </row>
    <row r="9" spans="1:13" x14ac:dyDescent="0.2">
      <c r="A9" s="350"/>
      <c r="B9" s="360" t="s">
        <v>305</v>
      </c>
      <c r="C9" s="350"/>
      <c r="D9" s="350"/>
      <c r="E9" s="350"/>
      <c r="F9" s="350"/>
      <c r="G9" s="350"/>
      <c r="H9" s="350"/>
      <c r="I9" s="350"/>
      <c r="J9" s="350"/>
      <c r="K9" s="350"/>
      <c r="L9" s="350"/>
    </row>
    <row r="10" spans="1:13" x14ac:dyDescent="0.2">
      <c r="A10" s="350"/>
      <c r="B10" s="670" t="s">
        <v>233</v>
      </c>
      <c r="C10" s="671"/>
      <c r="D10" s="671"/>
      <c r="E10" s="671"/>
      <c r="F10" s="672"/>
      <c r="G10" s="670" t="s">
        <v>306</v>
      </c>
      <c r="H10" s="671"/>
      <c r="I10" s="671"/>
      <c r="J10" s="671"/>
      <c r="K10" s="671"/>
      <c r="L10" s="672"/>
    </row>
    <row r="11" spans="1:13" x14ac:dyDescent="0.2">
      <c r="A11" s="350"/>
      <c r="B11" s="670"/>
      <c r="C11" s="671"/>
      <c r="D11" s="671"/>
      <c r="E11" s="671"/>
      <c r="F11" s="671"/>
      <c r="G11" s="680" t="s">
        <v>512</v>
      </c>
      <c r="H11" s="680"/>
      <c r="I11" s="680"/>
      <c r="J11" s="680"/>
      <c r="K11" s="680"/>
      <c r="L11" s="681"/>
    </row>
    <row r="12" spans="1:13" x14ac:dyDescent="0.2">
      <c r="A12" s="350"/>
      <c r="B12" s="670" t="s">
        <v>307</v>
      </c>
      <c r="C12" s="671"/>
      <c r="D12" s="671"/>
      <c r="E12" s="671"/>
      <c r="F12" s="672"/>
      <c r="G12" s="670" t="s">
        <v>234</v>
      </c>
      <c r="H12" s="671"/>
      <c r="I12" s="671"/>
      <c r="J12" s="671"/>
      <c r="K12" s="671"/>
      <c r="L12" s="672"/>
    </row>
    <row r="13" spans="1:13" x14ac:dyDescent="0.2">
      <c r="A13" s="350"/>
      <c r="B13" s="670"/>
      <c r="C13" s="671"/>
      <c r="D13" s="671"/>
      <c r="E13" s="671"/>
      <c r="F13" s="672"/>
      <c r="G13" s="670"/>
      <c r="H13" s="671"/>
      <c r="I13" s="671"/>
      <c r="J13" s="671"/>
      <c r="K13" s="671"/>
      <c r="L13" s="672"/>
    </row>
    <row r="14" spans="1:13" x14ac:dyDescent="0.2">
      <c r="A14" s="350"/>
      <c r="B14" s="670" t="s">
        <v>308</v>
      </c>
      <c r="C14" s="671"/>
      <c r="D14" s="671"/>
      <c r="E14" s="671"/>
      <c r="F14" s="672"/>
      <c r="G14" s="670" t="s">
        <v>309</v>
      </c>
      <c r="H14" s="671"/>
      <c r="I14" s="670" t="s">
        <v>310</v>
      </c>
      <c r="J14" s="671"/>
      <c r="K14" s="671"/>
      <c r="L14" s="672"/>
    </row>
    <row r="15" spans="1:13" x14ac:dyDescent="0.2">
      <c r="A15" s="350"/>
      <c r="B15" s="670"/>
      <c r="C15" s="671"/>
      <c r="D15" s="671"/>
      <c r="E15" s="671"/>
      <c r="F15" s="672"/>
      <c r="G15" s="670"/>
      <c r="H15" s="671"/>
      <c r="I15" s="670"/>
      <c r="J15" s="671"/>
      <c r="K15" s="671"/>
      <c r="L15" s="672"/>
    </row>
    <row r="16" spans="1:13" x14ac:dyDescent="0.2">
      <c r="A16" s="350"/>
      <c r="B16" s="360"/>
      <c r="C16" s="350"/>
      <c r="D16" s="350"/>
      <c r="E16" s="350"/>
      <c r="F16" s="350"/>
      <c r="G16" s="350"/>
      <c r="H16" s="350"/>
      <c r="I16" s="350"/>
      <c r="J16" s="350"/>
      <c r="K16" s="350"/>
      <c r="L16" s="350"/>
    </row>
    <row r="17" spans="1:20" x14ac:dyDescent="0.2">
      <c r="A17" s="350"/>
      <c r="B17" s="673"/>
      <c r="C17" s="673"/>
      <c r="D17" s="350"/>
      <c r="F17" s="350"/>
      <c r="G17" s="350"/>
      <c r="H17" s="350"/>
      <c r="I17" s="350"/>
      <c r="J17" s="350"/>
      <c r="K17" s="350"/>
      <c r="L17" s="350"/>
    </row>
    <row r="18" spans="1:20" ht="31.5" customHeight="1" x14ac:dyDescent="0.2">
      <c r="A18" s="350"/>
      <c r="B18" s="362" t="s">
        <v>311</v>
      </c>
      <c r="C18" s="363"/>
      <c r="D18" s="363"/>
      <c r="E18" s="363"/>
      <c r="F18" s="363"/>
      <c r="G18" s="363"/>
      <c r="H18" s="352"/>
      <c r="I18" s="352"/>
      <c r="J18" s="352"/>
      <c r="K18" s="352"/>
    </row>
    <row r="19" spans="1:20" ht="12.75" customHeight="1" x14ac:dyDescent="0.2">
      <c r="A19" s="350"/>
      <c r="B19" s="674" t="s">
        <v>312</v>
      </c>
      <c r="C19" s="664" t="s">
        <v>313</v>
      </c>
      <c r="D19" s="675"/>
      <c r="E19" s="665"/>
      <c r="F19" s="664" t="s">
        <v>314</v>
      </c>
      <c r="G19" s="665"/>
      <c r="H19" s="646" t="s">
        <v>315</v>
      </c>
      <c r="I19" s="647"/>
      <c r="J19" s="648"/>
      <c r="K19" s="646" t="s">
        <v>235</v>
      </c>
      <c r="L19" s="647"/>
      <c r="M19" s="647"/>
      <c r="N19" s="647"/>
      <c r="O19" s="647"/>
      <c r="P19" s="647"/>
      <c r="Q19" s="647"/>
      <c r="R19" s="648"/>
      <c r="S19" s="651" t="s">
        <v>316</v>
      </c>
      <c r="T19" s="638" t="s">
        <v>317</v>
      </c>
    </row>
    <row r="20" spans="1:20" ht="29.25" customHeight="1" x14ac:dyDescent="0.2">
      <c r="A20" s="350"/>
      <c r="B20" s="674"/>
      <c r="C20" s="666"/>
      <c r="D20" s="676"/>
      <c r="E20" s="667"/>
      <c r="F20" s="666"/>
      <c r="G20" s="667"/>
      <c r="H20" s="651" t="s">
        <v>289</v>
      </c>
      <c r="I20" s="664" t="s">
        <v>290</v>
      </c>
      <c r="J20" s="665"/>
      <c r="K20" s="646" t="s">
        <v>291</v>
      </c>
      <c r="L20" s="647"/>
      <c r="M20" s="647"/>
      <c r="N20" s="648"/>
      <c r="O20" s="651" t="s">
        <v>318</v>
      </c>
      <c r="P20" s="646" t="s">
        <v>319</v>
      </c>
      <c r="Q20" s="648"/>
      <c r="R20" s="651" t="s">
        <v>320</v>
      </c>
      <c r="S20" s="652"/>
      <c r="T20" s="638"/>
    </row>
    <row r="21" spans="1:20" x14ac:dyDescent="0.2">
      <c r="A21" s="350"/>
      <c r="B21" s="674"/>
      <c r="C21" s="666"/>
      <c r="D21" s="676"/>
      <c r="E21" s="667"/>
      <c r="F21" s="666"/>
      <c r="G21" s="667"/>
      <c r="H21" s="652"/>
      <c r="I21" s="666"/>
      <c r="J21" s="667"/>
      <c r="K21" s="649" t="s">
        <v>321</v>
      </c>
      <c r="L21" s="649"/>
      <c r="M21" s="649" t="s">
        <v>107</v>
      </c>
      <c r="N21" s="649"/>
      <c r="O21" s="652"/>
      <c r="P21" s="651" t="s">
        <v>294</v>
      </c>
      <c r="Q21" s="651" t="s">
        <v>295</v>
      </c>
      <c r="R21" s="652"/>
      <c r="S21" s="652"/>
      <c r="T21" s="638"/>
    </row>
    <row r="22" spans="1:20" ht="40.5" customHeight="1" x14ac:dyDescent="0.2">
      <c r="A22" s="350"/>
      <c r="B22" s="674"/>
      <c r="C22" s="668"/>
      <c r="D22" s="677"/>
      <c r="E22" s="669"/>
      <c r="F22" s="668"/>
      <c r="G22" s="669"/>
      <c r="H22" s="653"/>
      <c r="I22" s="668"/>
      <c r="J22" s="669"/>
      <c r="K22" s="364" t="s">
        <v>236</v>
      </c>
      <c r="L22" s="364" t="s">
        <v>237</v>
      </c>
      <c r="M22" s="364" t="s">
        <v>236</v>
      </c>
      <c r="N22" s="364" t="s">
        <v>237</v>
      </c>
      <c r="O22" s="653"/>
      <c r="P22" s="653"/>
      <c r="Q22" s="653"/>
      <c r="R22" s="653"/>
      <c r="S22" s="653"/>
      <c r="T22" s="638"/>
    </row>
    <row r="23" spans="1:20" x14ac:dyDescent="0.2">
      <c r="A23" s="350"/>
      <c r="B23" s="364" t="s">
        <v>238</v>
      </c>
      <c r="C23" s="646" t="s">
        <v>239</v>
      </c>
      <c r="D23" s="647"/>
      <c r="E23" s="648"/>
      <c r="F23" s="649" t="s">
        <v>240</v>
      </c>
      <c r="G23" s="649"/>
      <c r="H23" s="377" t="s">
        <v>241</v>
      </c>
      <c r="I23" s="646" t="s">
        <v>242</v>
      </c>
      <c r="J23" s="648"/>
      <c r="K23" s="364" t="s">
        <v>243</v>
      </c>
      <c r="L23" s="364" t="s">
        <v>244</v>
      </c>
      <c r="M23" s="364" t="s">
        <v>245</v>
      </c>
      <c r="N23" s="364" t="s">
        <v>246</v>
      </c>
      <c r="O23" s="364" t="s">
        <v>247</v>
      </c>
      <c r="P23" s="364" t="s">
        <v>248</v>
      </c>
      <c r="Q23" s="364" t="s">
        <v>249</v>
      </c>
      <c r="R23" s="364" t="s">
        <v>250</v>
      </c>
      <c r="S23" s="364" t="s">
        <v>251</v>
      </c>
      <c r="T23" s="365" t="s">
        <v>252</v>
      </c>
    </row>
    <row r="24" spans="1:20" s="374" customFormat="1" ht="15" customHeight="1" x14ac:dyDescent="0.2">
      <c r="A24" s="371"/>
      <c r="B24" s="372"/>
      <c r="C24" s="654" t="s">
        <v>330</v>
      </c>
      <c r="D24" s="655"/>
      <c r="E24" s="656"/>
      <c r="F24" s="657">
        <f>+'Datos para Certificación'!D8</f>
        <v>12500000</v>
      </c>
      <c r="G24" s="658"/>
      <c r="H24" s="379">
        <f>+'Datos para Certificación'!E8</f>
        <v>300000</v>
      </c>
      <c r="I24" s="657">
        <f>+'Datos para Certificación'!F8</f>
        <v>7000000</v>
      </c>
      <c r="J24" s="658"/>
      <c r="K24" s="372"/>
      <c r="L24" s="379">
        <f>+'Datos para Certificación'!H8</f>
        <v>28267</v>
      </c>
      <c r="M24" s="372"/>
      <c r="N24" s="379">
        <f>ROUND(+'Datos para Certificación'!J8,0)</f>
        <v>46233</v>
      </c>
      <c r="O24" s="372"/>
      <c r="P24" s="372"/>
      <c r="Q24" s="372"/>
      <c r="R24" s="379">
        <f>+'Datos para Certificación'!M8</f>
        <v>240000</v>
      </c>
      <c r="S24" s="379">
        <f>+'Datos para Certificación'!N8</f>
        <v>104188</v>
      </c>
      <c r="T24" s="373"/>
    </row>
    <row r="25" spans="1:20" s="374" customFormat="1" ht="15" customHeight="1" x14ac:dyDescent="0.2">
      <c r="A25" s="371"/>
      <c r="B25" s="375"/>
      <c r="C25" s="659" t="s">
        <v>331</v>
      </c>
      <c r="D25" s="660"/>
      <c r="E25" s="661"/>
      <c r="F25" s="662">
        <f>+'Datos para Certificación'!D9</f>
        <v>12500000</v>
      </c>
      <c r="G25" s="663"/>
      <c r="H25" s="380">
        <f>+H24</f>
        <v>300000</v>
      </c>
      <c r="I25" s="662">
        <f>+I24</f>
        <v>7000000</v>
      </c>
      <c r="J25" s="663"/>
      <c r="K25" s="375"/>
      <c r="L25" s="380">
        <f>+L24</f>
        <v>28267</v>
      </c>
      <c r="M25" s="375"/>
      <c r="N25" s="380">
        <f>+N24</f>
        <v>46233</v>
      </c>
      <c r="O25" s="375"/>
      <c r="P25" s="375"/>
      <c r="Q25" s="375"/>
      <c r="R25" s="380">
        <f>+R24</f>
        <v>240000</v>
      </c>
      <c r="S25" s="380">
        <f>+'Datos para Certificación'!N9</f>
        <v>104187</v>
      </c>
      <c r="T25" s="376"/>
    </row>
    <row r="26" spans="1:20" x14ac:dyDescent="0.2">
      <c r="A26" s="350"/>
      <c r="B26" s="366"/>
      <c r="C26" s="366"/>
      <c r="D26" s="366"/>
      <c r="E26" s="366"/>
      <c r="F26" s="366"/>
      <c r="G26" s="366"/>
      <c r="H26" s="366"/>
      <c r="I26" s="366"/>
      <c r="J26" s="366"/>
      <c r="K26" s="366"/>
      <c r="L26" s="366"/>
      <c r="M26" s="366"/>
      <c r="N26" s="366"/>
      <c r="O26" s="366"/>
      <c r="P26" s="366"/>
      <c r="Q26" s="366"/>
      <c r="R26" s="366"/>
      <c r="S26" s="366"/>
      <c r="T26" s="367"/>
    </row>
    <row r="27" spans="1:20" ht="12.75" customHeight="1" x14ac:dyDescent="0.2">
      <c r="A27" s="350"/>
      <c r="B27" s="368"/>
      <c r="C27" s="368"/>
      <c r="D27" s="368"/>
      <c r="E27" s="368"/>
      <c r="F27" s="368"/>
      <c r="G27" s="368"/>
      <c r="H27" s="368"/>
      <c r="I27" s="368"/>
      <c r="J27" s="368"/>
      <c r="K27" s="368"/>
      <c r="L27" s="368"/>
      <c r="M27" s="369"/>
      <c r="N27" s="369"/>
      <c r="O27" s="369"/>
      <c r="P27" s="369"/>
      <c r="Q27" s="369"/>
    </row>
    <row r="28" spans="1:20" ht="12.75" customHeight="1" x14ac:dyDescent="0.2">
      <c r="A28" s="350"/>
      <c r="B28" s="650" t="s">
        <v>322</v>
      </c>
      <c r="C28" s="650"/>
      <c r="D28" s="650"/>
      <c r="E28" s="650"/>
      <c r="F28" s="650"/>
      <c r="G28" s="650"/>
      <c r="H28" s="650"/>
      <c r="I28" s="650"/>
      <c r="J28" s="650"/>
      <c r="K28" s="650"/>
      <c r="L28" s="650"/>
      <c r="M28" s="650"/>
      <c r="N28" s="650"/>
      <c r="O28" s="650"/>
      <c r="P28" s="650"/>
      <c r="Q28" s="650"/>
      <c r="R28" s="650"/>
      <c r="S28" s="650"/>
    </row>
    <row r="29" spans="1:20" ht="25.5" customHeight="1" x14ac:dyDescent="0.2">
      <c r="A29" s="350"/>
      <c r="B29" s="649" t="s">
        <v>323</v>
      </c>
      <c r="C29" s="649"/>
      <c r="D29" s="649"/>
      <c r="E29" s="649"/>
      <c r="F29" s="664" t="s">
        <v>314</v>
      </c>
      <c r="G29" s="665"/>
      <c r="H29" s="646" t="s">
        <v>315</v>
      </c>
      <c r="I29" s="647"/>
      <c r="J29" s="648"/>
      <c r="K29" s="646" t="s">
        <v>324</v>
      </c>
      <c r="L29" s="647"/>
      <c r="M29" s="647"/>
      <c r="N29" s="647"/>
      <c r="O29" s="647"/>
      <c r="P29" s="647"/>
      <c r="Q29" s="647"/>
      <c r="R29" s="648"/>
      <c r="S29" s="651" t="s">
        <v>325</v>
      </c>
    </row>
    <row r="30" spans="1:20" ht="33.75" customHeight="1" x14ac:dyDescent="0.2">
      <c r="A30" s="350"/>
      <c r="B30" s="649"/>
      <c r="C30" s="649"/>
      <c r="D30" s="649"/>
      <c r="E30" s="649"/>
      <c r="F30" s="666"/>
      <c r="G30" s="667"/>
      <c r="H30" s="651" t="s">
        <v>289</v>
      </c>
      <c r="I30" s="664" t="s">
        <v>290</v>
      </c>
      <c r="J30" s="665"/>
      <c r="K30" s="646" t="s">
        <v>291</v>
      </c>
      <c r="L30" s="647"/>
      <c r="M30" s="647"/>
      <c r="N30" s="648"/>
      <c r="O30" s="651" t="s">
        <v>318</v>
      </c>
      <c r="P30" s="646" t="s">
        <v>319</v>
      </c>
      <c r="Q30" s="648"/>
      <c r="R30" s="651" t="s">
        <v>320</v>
      </c>
      <c r="S30" s="652"/>
    </row>
    <row r="31" spans="1:20" x14ac:dyDescent="0.2">
      <c r="A31" s="350"/>
      <c r="B31" s="649"/>
      <c r="C31" s="649"/>
      <c r="D31" s="649"/>
      <c r="E31" s="649"/>
      <c r="F31" s="666"/>
      <c r="G31" s="667"/>
      <c r="H31" s="652"/>
      <c r="I31" s="666"/>
      <c r="J31" s="667"/>
      <c r="K31" s="649" t="s">
        <v>321</v>
      </c>
      <c r="L31" s="649"/>
      <c r="M31" s="649" t="s">
        <v>107</v>
      </c>
      <c r="N31" s="649"/>
      <c r="O31" s="652"/>
      <c r="P31" s="651" t="s">
        <v>294</v>
      </c>
      <c r="Q31" s="651" t="s">
        <v>326</v>
      </c>
      <c r="R31" s="652"/>
      <c r="S31" s="652"/>
    </row>
    <row r="32" spans="1:20" ht="22.5" x14ac:dyDescent="0.2">
      <c r="A32" s="350"/>
      <c r="B32" s="649"/>
      <c r="C32" s="649"/>
      <c r="D32" s="649"/>
      <c r="E32" s="649"/>
      <c r="F32" s="668"/>
      <c r="G32" s="669"/>
      <c r="H32" s="653"/>
      <c r="I32" s="668"/>
      <c r="J32" s="669"/>
      <c r="K32" s="364" t="s">
        <v>236</v>
      </c>
      <c r="L32" s="364" t="s">
        <v>237</v>
      </c>
      <c r="M32" s="364" t="s">
        <v>236</v>
      </c>
      <c r="N32" s="364" t="s">
        <v>237</v>
      </c>
      <c r="O32" s="653"/>
      <c r="P32" s="653"/>
      <c r="Q32" s="653"/>
      <c r="R32" s="653"/>
      <c r="S32" s="653"/>
    </row>
    <row r="33" spans="1:22" x14ac:dyDescent="0.2">
      <c r="A33" s="350"/>
      <c r="B33" s="638" t="s">
        <v>253</v>
      </c>
      <c r="C33" s="638"/>
      <c r="D33" s="638"/>
      <c r="E33" s="638"/>
      <c r="F33" s="639" t="s">
        <v>254</v>
      </c>
      <c r="G33" s="639"/>
      <c r="H33" s="370" t="s">
        <v>255</v>
      </c>
      <c r="I33" s="638" t="s">
        <v>256</v>
      </c>
      <c r="J33" s="638"/>
      <c r="K33" s="365" t="s">
        <v>257</v>
      </c>
      <c r="L33" s="365" t="s">
        <v>258</v>
      </c>
      <c r="M33" s="365" t="s">
        <v>259</v>
      </c>
      <c r="N33" s="365" t="s">
        <v>260</v>
      </c>
      <c r="O33" s="365" t="s">
        <v>261</v>
      </c>
      <c r="P33" s="365" t="s">
        <v>262</v>
      </c>
      <c r="Q33" s="365" t="s">
        <v>263</v>
      </c>
      <c r="R33" s="365" t="s">
        <v>264</v>
      </c>
      <c r="S33" s="365" t="s">
        <v>265</v>
      </c>
    </row>
    <row r="34" spans="1:22" s="361" customFormat="1" x14ac:dyDescent="0.2">
      <c r="A34" s="350"/>
      <c r="B34" s="642">
        <v>2</v>
      </c>
      <c r="C34" s="642"/>
      <c r="D34" s="642"/>
      <c r="E34" s="642"/>
      <c r="F34" s="643">
        <f>SUM(F24:G25)</f>
        <v>25000000</v>
      </c>
      <c r="G34" s="644"/>
      <c r="H34" s="382">
        <f>SUM(H24:H25)</f>
        <v>600000</v>
      </c>
      <c r="I34" s="645">
        <f>SUM(I24:J25)</f>
        <v>14000000</v>
      </c>
      <c r="J34" s="642"/>
      <c r="K34" s="378"/>
      <c r="L34" s="381">
        <f>SUM(L24:L25)</f>
        <v>56534</v>
      </c>
      <c r="M34" s="365"/>
      <c r="N34" s="522">
        <f>SUM(N24:N25)</f>
        <v>92466</v>
      </c>
      <c r="O34" s="365"/>
      <c r="P34" s="365"/>
      <c r="Q34" s="365"/>
      <c r="R34" s="522">
        <f>+R24+R25</f>
        <v>480000</v>
      </c>
      <c r="S34" s="381">
        <f>SUM(S24:S25)</f>
        <v>208375</v>
      </c>
    </row>
    <row r="35" spans="1:22" x14ac:dyDescent="0.2">
      <c r="A35" s="350"/>
      <c r="B35" s="367"/>
      <c r="C35" s="367"/>
      <c r="D35" s="367"/>
      <c r="E35" s="367"/>
      <c r="F35" s="352"/>
      <c r="G35" s="352"/>
      <c r="H35" s="367"/>
      <c r="I35" s="363"/>
      <c r="J35" s="363"/>
      <c r="K35" s="367"/>
      <c r="L35" s="352"/>
      <c r="M35" s="352"/>
    </row>
    <row r="36" spans="1:22" x14ac:dyDescent="0.2">
      <c r="A36" s="350"/>
      <c r="B36" s="367"/>
      <c r="C36" s="367"/>
      <c r="D36" s="367"/>
      <c r="E36" s="367"/>
      <c r="F36" s="352"/>
      <c r="G36" s="352"/>
      <c r="H36" s="367"/>
      <c r="I36" s="363"/>
      <c r="J36" s="363"/>
      <c r="K36" s="367"/>
      <c r="L36" s="352"/>
      <c r="M36" s="352"/>
    </row>
    <row r="37" spans="1:22" x14ac:dyDescent="0.2">
      <c r="A37" s="350"/>
      <c r="B37" s="367"/>
      <c r="C37" s="367"/>
      <c r="D37" s="367"/>
      <c r="E37" s="367"/>
      <c r="F37" s="352"/>
      <c r="G37" s="352"/>
      <c r="H37" s="367"/>
      <c r="I37" s="363"/>
      <c r="J37" s="363"/>
      <c r="K37" s="367"/>
      <c r="L37" s="352"/>
      <c r="M37" s="352"/>
    </row>
    <row r="38" spans="1:22" ht="21.75" customHeight="1" x14ac:dyDescent="0.2">
      <c r="B38" s="640" t="s">
        <v>327</v>
      </c>
      <c r="C38" s="640"/>
      <c r="D38" s="640"/>
      <c r="E38" s="640"/>
      <c r="F38" s="640"/>
      <c r="G38" s="640"/>
      <c r="H38" s="640"/>
      <c r="I38" s="640"/>
      <c r="J38" s="640"/>
      <c r="K38" s="640"/>
    </row>
    <row r="39" spans="1:22" ht="12.75" customHeight="1" x14ac:dyDescent="0.2">
      <c r="B39" s="640"/>
      <c r="C39" s="640"/>
      <c r="D39" s="640"/>
      <c r="E39" s="640"/>
      <c r="F39" s="640"/>
      <c r="G39" s="640"/>
      <c r="H39" s="640"/>
      <c r="I39" s="640"/>
      <c r="J39" s="640"/>
      <c r="K39" s="640"/>
    </row>
    <row r="41" spans="1:22" ht="15" x14ac:dyDescent="0.2">
      <c r="B41" s="641" t="s">
        <v>266</v>
      </c>
      <c r="C41" s="641"/>
      <c r="D41" s="641"/>
      <c r="L41" s="637"/>
      <c r="M41" s="637"/>
      <c r="N41" s="637"/>
      <c r="O41" s="637"/>
      <c r="P41" s="637"/>
      <c r="Q41" s="637"/>
      <c r="R41" s="637"/>
      <c r="S41" s="637"/>
      <c r="T41" s="637"/>
      <c r="U41" s="637"/>
      <c r="V41" s="637"/>
    </row>
    <row r="42" spans="1:22" ht="12.75" customHeight="1" x14ac:dyDescent="0.2">
      <c r="B42" s="636"/>
      <c r="C42" s="636"/>
      <c r="D42" s="636"/>
    </row>
    <row r="45" spans="1:22" ht="15" x14ac:dyDescent="0.2">
      <c r="K45" s="637"/>
      <c r="L45" s="637"/>
    </row>
    <row r="46" spans="1:22" x14ac:dyDescent="0.2">
      <c r="K46" s="637"/>
    </row>
    <row r="47" spans="1:22" x14ac:dyDescent="0.2">
      <c r="K47" s="637"/>
    </row>
  </sheetData>
  <mergeCells count="71">
    <mergeCell ref="K4:L4"/>
    <mergeCell ref="B6:M7"/>
    <mergeCell ref="B10:F10"/>
    <mergeCell ref="G10:L10"/>
    <mergeCell ref="B11:F11"/>
    <mergeCell ref="G11:L11"/>
    <mergeCell ref="B12:F12"/>
    <mergeCell ref="G12:L12"/>
    <mergeCell ref="B13:F13"/>
    <mergeCell ref="G13:L13"/>
    <mergeCell ref="B14:F14"/>
    <mergeCell ref="G14:H14"/>
    <mergeCell ref="I14:L14"/>
    <mergeCell ref="B15:F15"/>
    <mergeCell ref="G15:H15"/>
    <mergeCell ref="I15:L15"/>
    <mergeCell ref="B17:C17"/>
    <mergeCell ref="B19:B22"/>
    <mergeCell ref="C19:E22"/>
    <mergeCell ref="F19:G22"/>
    <mergeCell ref="H19:J19"/>
    <mergeCell ref="K19:R19"/>
    <mergeCell ref="P21:P22"/>
    <mergeCell ref="T19:T22"/>
    <mergeCell ref="H20:H22"/>
    <mergeCell ref="I20:J22"/>
    <mergeCell ref="K20:N20"/>
    <mergeCell ref="O20:O22"/>
    <mergeCell ref="P20:Q20"/>
    <mergeCell ref="R20:R22"/>
    <mergeCell ref="K21:L21"/>
    <mergeCell ref="M21:N21"/>
    <mergeCell ref="Q21:Q22"/>
    <mergeCell ref="B29:E32"/>
    <mergeCell ref="F29:G32"/>
    <mergeCell ref="H29:J29"/>
    <mergeCell ref="K29:R29"/>
    <mergeCell ref="S29:S32"/>
    <mergeCell ref="R30:R32"/>
    <mergeCell ref="K31:L31"/>
    <mergeCell ref="M31:N31"/>
    <mergeCell ref="P31:P32"/>
    <mergeCell ref="Q31:Q32"/>
    <mergeCell ref="H30:H32"/>
    <mergeCell ref="I30:J32"/>
    <mergeCell ref="K30:N30"/>
    <mergeCell ref="O30:O32"/>
    <mergeCell ref="P30:Q30"/>
    <mergeCell ref="C23:E23"/>
    <mergeCell ref="F23:G23"/>
    <mergeCell ref="I23:J23"/>
    <mergeCell ref="B28:S28"/>
    <mergeCell ref="S19:S22"/>
    <mergeCell ref="C24:E24"/>
    <mergeCell ref="F24:G24"/>
    <mergeCell ref="I24:J24"/>
    <mergeCell ref="C25:E25"/>
    <mergeCell ref="F25:G25"/>
    <mergeCell ref="I25:J25"/>
    <mergeCell ref="B42:D42"/>
    <mergeCell ref="K45:L45"/>
    <mergeCell ref="K46:K47"/>
    <mergeCell ref="B33:E33"/>
    <mergeCell ref="F33:G33"/>
    <mergeCell ref="I33:J33"/>
    <mergeCell ref="B38:K39"/>
    <mergeCell ref="B41:D41"/>
    <mergeCell ref="L41:V41"/>
    <mergeCell ref="B34:E34"/>
    <mergeCell ref="F34:G34"/>
    <mergeCell ref="I34:J34"/>
  </mergeCells>
  <pageMargins left="0.7" right="0.7" top="0.75" bottom="0.75" header="0.3" footer="0.3"/>
  <pageSetup paperSize="256" scale="7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1:AR110"/>
  <sheetViews>
    <sheetView showGridLines="0" zoomScale="120" zoomScaleNormal="120" workbookViewId="0">
      <pane ySplit="3" topLeftCell="A50" activePane="bottomLeft" state="frozen"/>
      <selection activeCell="B2" sqref="B2:AU14"/>
      <selection pane="bottomLeft" activeCell="AA42" sqref="AA42:AE42"/>
    </sheetView>
  </sheetViews>
  <sheetFormatPr baseColWidth="10" defaultColWidth="3.85546875" defaultRowHeight="15" x14ac:dyDescent="0.25"/>
  <cols>
    <col min="1" max="1" width="1.85546875" style="383" customWidth="1"/>
    <col min="7" max="7" width="4.5703125" customWidth="1"/>
    <col min="8" max="11" width="4.7109375" customWidth="1"/>
    <col min="13" max="16" width="4.7109375" customWidth="1"/>
    <col min="18" max="18" width="2.85546875" bestFit="1" customWidth="1"/>
    <col min="19" max="19" width="4.7109375" customWidth="1"/>
    <col min="20" max="20" width="4.7109375" bestFit="1" customWidth="1"/>
    <col min="21" max="21" width="4.7109375" customWidth="1"/>
    <col min="22" max="22" width="5.42578125" customWidth="1"/>
    <col min="23" max="23" width="4.42578125" customWidth="1"/>
    <col min="24" max="24" width="6.140625" customWidth="1"/>
    <col min="25" max="26" width="4.7109375" customWidth="1"/>
    <col min="27" max="27" width="4.7109375" bestFit="1" customWidth="1"/>
    <col min="28" max="28" width="4.7109375" customWidth="1"/>
    <col min="29" max="29" width="8.5703125" bestFit="1" customWidth="1"/>
    <col min="30" max="31" width="4.7109375" customWidth="1"/>
    <col min="32" max="32" width="4.7109375" bestFit="1" customWidth="1"/>
    <col min="33" max="33" width="4.28515625" customWidth="1"/>
    <col min="34" max="34" width="4.5703125" customWidth="1"/>
    <col min="35" max="35" width="4.7109375" bestFit="1" customWidth="1"/>
    <col min="37" max="38" width="4.7109375" customWidth="1"/>
    <col min="39" max="39" width="3.85546875" style="383"/>
    <col min="40" max="44" width="4.7109375" style="383" customWidth="1"/>
    <col min="45" max="62" width="4.7109375" customWidth="1"/>
  </cols>
  <sheetData>
    <row r="1" spans="2:42" s="383" customFormat="1" ht="15" customHeight="1" x14ac:dyDescent="0.25">
      <c r="B1" s="728"/>
      <c r="C1" s="728"/>
      <c r="D1" s="728"/>
      <c r="E1" s="728"/>
      <c r="AA1" s="545" t="s">
        <v>505</v>
      </c>
      <c r="AN1" s="682"/>
      <c r="AO1" s="682"/>
      <c r="AP1" s="682"/>
    </row>
    <row r="2" spans="2:42" s="383" customFormat="1" x14ac:dyDescent="0.25">
      <c r="B2" s="384"/>
      <c r="C2" s="384"/>
      <c r="D2" s="384"/>
      <c r="E2" s="384"/>
      <c r="AA2" s="385" t="s">
        <v>332</v>
      </c>
      <c r="AI2" s="386"/>
      <c r="AJ2" s="386"/>
      <c r="AK2" s="386"/>
      <c r="AL2" s="386"/>
      <c r="AN2" s="682"/>
      <c r="AO2" s="682"/>
      <c r="AP2" s="682"/>
    </row>
    <row r="3" spans="2:42" s="383" customFormat="1" ht="15.75" thickBot="1" x14ac:dyDescent="0.3"/>
    <row r="4" spans="2:42" ht="15" customHeight="1" x14ac:dyDescent="0.25">
      <c r="B4" s="683"/>
      <c r="C4" s="684"/>
      <c r="D4" s="689" t="s">
        <v>333</v>
      </c>
      <c r="E4" s="690"/>
      <c r="F4" s="690"/>
      <c r="G4" s="690"/>
      <c r="H4" s="690"/>
      <c r="I4" s="690"/>
      <c r="J4" s="690"/>
      <c r="K4" s="690"/>
      <c r="L4" s="690"/>
      <c r="M4" s="690"/>
      <c r="N4" s="690"/>
      <c r="O4" s="690"/>
      <c r="P4" s="690"/>
      <c r="Q4" s="690"/>
      <c r="R4" s="690"/>
      <c r="S4" s="690"/>
      <c r="T4" s="695" t="s">
        <v>334</v>
      </c>
      <c r="U4" s="696"/>
      <c r="V4" s="696"/>
      <c r="W4" s="696"/>
      <c r="X4" s="696"/>
      <c r="Y4" s="696"/>
      <c r="Z4" s="696"/>
      <c r="AA4" s="696"/>
      <c r="AB4" s="696"/>
      <c r="AC4" s="696"/>
      <c r="AD4" s="696"/>
      <c r="AE4" s="697"/>
      <c r="AF4" s="698" t="s">
        <v>335</v>
      </c>
      <c r="AG4" s="698"/>
      <c r="AH4" s="698"/>
      <c r="AI4" s="698"/>
      <c r="AJ4" s="698"/>
      <c r="AK4" s="698"/>
      <c r="AL4" s="699"/>
    </row>
    <row r="5" spans="2:42" x14ac:dyDescent="0.25">
      <c r="B5" s="685"/>
      <c r="C5" s="686"/>
      <c r="D5" s="691"/>
      <c r="E5" s="692"/>
      <c r="F5" s="692"/>
      <c r="G5" s="692"/>
      <c r="H5" s="692"/>
      <c r="I5" s="692"/>
      <c r="J5" s="692"/>
      <c r="K5" s="692"/>
      <c r="L5" s="692"/>
      <c r="M5" s="692"/>
      <c r="N5" s="692"/>
      <c r="O5" s="692"/>
      <c r="P5" s="692"/>
      <c r="Q5" s="692"/>
      <c r="R5" s="692"/>
      <c r="S5" s="692"/>
      <c r="T5" s="704" t="s">
        <v>336</v>
      </c>
      <c r="U5" s="705"/>
      <c r="V5" s="704"/>
      <c r="W5" s="704"/>
      <c r="X5" s="704"/>
      <c r="Y5" s="704"/>
      <c r="Z5" s="706" t="s">
        <v>337</v>
      </c>
      <c r="AA5" s="707"/>
      <c r="AB5" s="707"/>
      <c r="AC5" s="707"/>
      <c r="AD5" s="707"/>
      <c r="AE5" s="708"/>
      <c r="AF5" s="700"/>
      <c r="AG5" s="700"/>
      <c r="AH5" s="700"/>
      <c r="AI5" s="700"/>
      <c r="AJ5" s="700"/>
      <c r="AK5" s="700"/>
      <c r="AL5" s="701"/>
    </row>
    <row r="6" spans="2:42" ht="19.7" customHeight="1" thickBot="1" x14ac:dyDescent="0.3">
      <c r="B6" s="687"/>
      <c r="C6" s="688"/>
      <c r="D6" s="693"/>
      <c r="E6" s="694"/>
      <c r="F6" s="694"/>
      <c r="G6" s="694"/>
      <c r="H6" s="694"/>
      <c r="I6" s="694"/>
      <c r="J6" s="694"/>
      <c r="K6" s="694"/>
      <c r="L6" s="694"/>
      <c r="M6" s="694"/>
      <c r="N6" s="694"/>
      <c r="O6" s="694"/>
      <c r="P6" s="694"/>
      <c r="Q6" s="694"/>
      <c r="R6" s="694"/>
      <c r="S6" s="694"/>
      <c r="T6" s="709" t="s">
        <v>236</v>
      </c>
      <c r="U6" s="710"/>
      <c r="V6" s="710"/>
      <c r="W6" s="711" t="s">
        <v>237</v>
      </c>
      <c r="X6" s="711"/>
      <c r="Y6" s="711"/>
      <c r="Z6" s="711" t="s">
        <v>236</v>
      </c>
      <c r="AA6" s="769"/>
      <c r="AB6" s="711"/>
      <c r="AC6" s="711" t="s">
        <v>237</v>
      </c>
      <c r="AD6" s="711"/>
      <c r="AE6" s="711"/>
      <c r="AF6" s="702"/>
      <c r="AG6" s="702"/>
      <c r="AH6" s="702"/>
      <c r="AI6" s="702"/>
      <c r="AJ6" s="702"/>
      <c r="AK6" s="702"/>
      <c r="AL6" s="703"/>
    </row>
    <row r="7" spans="2:42" ht="15" hidden="1" customHeight="1" x14ac:dyDescent="0.25">
      <c r="B7" s="712" t="s">
        <v>338</v>
      </c>
      <c r="C7" s="715" t="s">
        <v>339</v>
      </c>
      <c r="D7" s="387">
        <v>1</v>
      </c>
      <c r="E7" s="717" t="s">
        <v>340</v>
      </c>
      <c r="F7" s="718"/>
      <c r="G7" s="718"/>
      <c r="H7" s="718"/>
      <c r="I7" s="718"/>
      <c r="J7" s="718"/>
      <c r="K7" s="718"/>
      <c r="L7" s="718"/>
      <c r="M7" s="718"/>
      <c r="N7" s="718"/>
      <c r="O7" s="718"/>
      <c r="P7" s="718"/>
      <c r="Q7" s="718"/>
      <c r="R7" s="718"/>
      <c r="S7" s="719"/>
      <c r="T7" s="388">
        <v>1592</v>
      </c>
      <c r="U7" s="720"/>
      <c r="V7" s="721"/>
      <c r="W7" s="389">
        <v>1024</v>
      </c>
      <c r="X7" s="722"/>
      <c r="Y7" s="723"/>
      <c r="Z7" s="388">
        <v>1593</v>
      </c>
      <c r="AA7" s="722"/>
      <c r="AB7" s="723"/>
      <c r="AC7" s="389">
        <v>1025</v>
      </c>
      <c r="AD7" s="724"/>
      <c r="AE7" s="725"/>
      <c r="AF7" s="388">
        <v>104</v>
      </c>
      <c r="AG7" s="763"/>
      <c r="AH7" s="764"/>
      <c r="AI7" s="764"/>
      <c r="AJ7" s="764"/>
      <c r="AK7" s="765"/>
      <c r="AL7" s="390" t="s">
        <v>205</v>
      </c>
    </row>
    <row r="8" spans="2:42" ht="15" hidden="1" customHeight="1" x14ac:dyDescent="0.25">
      <c r="B8" s="713"/>
      <c r="C8" s="716"/>
      <c r="D8" s="391">
        <v>2</v>
      </c>
      <c r="E8" s="766" t="s">
        <v>341</v>
      </c>
      <c r="F8" s="767"/>
      <c r="G8" s="767"/>
      <c r="H8" s="767"/>
      <c r="I8" s="767"/>
      <c r="J8" s="767"/>
      <c r="K8" s="767"/>
      <c r="L8" s="767"/>
      <c r="M8" s="767"/>
      <c r="N8" s="767"/>
      <c r="O8" s="767"/>
      <c r="P8" s="767"/>
      <c r="Q8" s="767"/>
      <c r="R8" s="767"/>
      <c r="S8" s="768"/>
      <c r="T8" s="392">
        <v>1594</v>
      </c>
      <c r="U8" s="756"/>
      <c r="V8" s="757"/>
      <c r="W8" s="393">
        <v>1026</v>
      </c>
      <c r="X8" s="729"/>
      <c r="Y8" s="730"/>
      <c r="Z8" s="392">
        <v>1595</v>
      </c>
      <c r="AA8" s="729"/>
      <c r="AB8" s="730"/>
      <c r="AC8" s="393">
        <v>1027</v>
      </c>
      <c r="AD8" s="731"/>
      <c r="AE8" s="732"/>
      <c r="AF8" s="392">
        <v>105</v>
      </c>
      <c r="AG8" s="760"/>
      <c r="AH8" s="761"/>
      <c r="AI8" s="761"/>
      <c r="AJ8" s="761"/>
      <c r="AK8" s="762"/>
      <c r="AL8" s="394" t="s">
        <v>205</v>
      </c>
    </row>
    <row r="9" spans="2:42" ht="15" hidden="1" customHeight="1" x14ac:dyDescent="0.25">
      <c r="B9" s="713"/>
      <c r="C9" s="716"/>
      <c r="D9" s="391">
        <v>3</v>
      </c>
      <c r="E9" s="726" t="s">
        <v>342</v>
      </c>
      <c r="F9" s="727"/>
      <c r="G9" s="727"/>
      <c r="H9" s="727"/>
      <c r="I9" s="727"/>
      <c r="J9" s="727"/>
      <c r="K9" s="727"/>
      <c r="L9" s="727"/>
      <c r="M9" s="727"/>
      <c r="N9" s="727"/>
      <c r="O9" s="727"/>
      <c r="P9" s="727"/>
      <c r="Q9" s="727"/>
      <c r="R9" s="727"/>
      <c r="S9" s="727"/>
      <c r="T9" s="751"/>
      <c r="U9" s="752"/>
      <c r="V9" s="752"/>
      <c r="W9" s="752"/>
      <c r="X9" s="752"/>
      <c r="Y9" s="753"/>
      <c r="Z9" s="751"/>
      <c r="AA9" s="752"/>
      <c r="AB9" s="752"/>
      <c r="AC9" s="752"/>
      <c r="AD9" s="752"/>
      <c r="AE9" s="753"/>
      <c r="AF9" s="392">
        <v>106</v>
      </c>
      <c r="AG9" s="760"/>
      <c r="AH9" s="761"/>
      <c r="AI9" s="761"/>
      <c r="AJ9" s="761"/>
      <c r="AK9" s="762"/>
      <c r="AL9" s="394" t="s">
        <v>205</v>
      </c>
    </row>
    <row r="10" spans="2:42" ht="15" hidden="1" customHeight="1" x14ac:dyDescent="0.25">
      <c r="B10" s="713"/>
      <c r="C10" s="716"/>
      <c r="D10" s="391">
        <v>4</v>
      </c>
      <c r="E10" s="766" t="s">
        <v>343</v>
      </c>
      <c r="F10" s="767"/>
      <c r="G10" s="767"/>
      <c r="H10" s="767"/>
      <c r="I10" s="767"/>
      <c r="J10" s="767"/>
      <c r="K10" s="767"/>
      <c r="L10" s="767"/>
      <c r="M10" s="767"/>
      <c r="N10" s="767"/>
      <c r="O10" s="767"/>
      <c r="P10" s="767"/>
      <c r="Q10" s="767"/>
      <c r="R10" s="767"/>
      <c r="S10" s="768"/>
      <c r="T10" s="751"/>
      <c r="U10" s="752"/>
      <c r="V10" s="752"/>
      <c r="W10" s="752"/>
      <c r="X10" s="752"/>
      <c r="Y10" s="753"/>
      <c r="Z10" s="751"/>
      <c r="AA10" s="752"/>
      <c r="AB10" s="752"/>
      <c r="AC10" s="393">
        <v>603</v>
      </c>
      <c r="AD10" s="731"/>
      <c r="AE10" s="732"/>
      <c r="AF10" s="392">
        <v>108</v>
      </c>
      <c r="AG10" s="731"/>
      <c r="AH10" s="770"/>
      <c r="AI10" s="770"/>
      <c r="AJ10" s="770"/>
      <c r="AK10" s="732"/>
      <c r="AL10" s="394" t="s">
        <v>205</v>
      </c>
    </row>
    <row r="11" spans="2:42" ht="19.7" hidden="1" customHeight="1" x14ac:dyDescent="0.25">
      <c r="B11" s="713"/>
      <c r="C11" s="716"/>
      <c r="D11" s="391">
        <v>5</v>
      </c>
      <c r="E11" s="766" t="s">
        <v>344</v>
      </c>
      <c r="F11" s="767"/>
      <c r="G11" s="767"/>
      <c r="H11" s="767"/>
      <c r="I11" s="767"/>
      <c r="J11" s="767"/>
      <c r="K11" s="767"/>
      <c r="L11" s="767"/>
      <c r="M11" s="767"/>
      <c r="N11" s="767"/>
      <c r="O11" s="767"/>
      <c r="P11" s="767"/>
      <c r="Q11" s="767"/>
      <c r="R11" s="767"/>
      <c r="S11" s="768"/>
      <c r="T11" s="392">
        <v>1721</v>
      </c>
      <c r="U11" s="756"/>
      <c r="V11" s="757"/>
      <c r="W11" s="392">
        <v>1722</v>
      </c>
      <c r="X11" s="729"/>
      <c r="Y11" s="730"/>
      <c r="Z11" s="395">
        <v>1596</v>
      </c>
      <c r="AA11" s="729"/>
      <c r="AB11" s="730"/>
      <c r="AC11" s="393">
        <v>954</v>
      </c>
      <c r="AD11" s="731"/>
      <c r="AE11" s="732"/>
      <c r="AF11" s="392">
        <v>955</v>
      </c>
      <c r="AG11" s="731"/>
      <c r="AH11" s="770"/>
      <c r="AI11" s="770"/>
      <c r="AJ11" s="770"/>
      <c r="AK11" s="732"/>
      <c r="AL11" s="396" t="s">
        <v>205</v>
      </c>
    </row>
    <row r="12" spans="2:42" ht="9.6" customHeight="1" x14ac:dyDescent="0.25">
      <c r="B12" s="713"/>
      <c r="C12" s="716"/>
      <c r="D12" s="733">
        <v>6</v>
      </c>
      <c r="E12" s="735" t="s">
        <v>345</v>
      </c>
      <c r="F12" s="736"/>
      <c r="G12" s="736"/>
      <c r="H12" s="736"/>
      <c r="I12" s="736"/>
      <c r="J12" s="736"/>
      <c r="K12" s="736"/>
      <c r="L12" s="736"/>
      <c r="M12" s="736"/>
      <c r="N12" s="736"/>
      <c r="O12" s="736"/>
      <c r="P12" s="736"/>
      <c r="Q12" s="736"/>
      <c r="R12" s="736"/>
      <c r="S12" s="737"/>
      <c r="T12" s="741">
        <v>1597</v>
      </c>
      <c r="U12" s="743"/>
      <c r="V12" s="744"/>
      <c r="W12" s="741">
        <v>1598</v>
      </c>
      <c r="X12" s="747">
        <f>+'DJ 1947 RégimenTransparencia'!N24</f>
        <v>46233</v>
      </c>
      <c r="Y12" s="748"/>
      <c r="Z12" s="741">
        <v>1599</v>
      </c>
      <c r="AA12" s="743"/>
      <c r="AB12" s="744"/>
      <c r="AC12" s="741">
        <v>1631</v>
      </c>
      <c r="AD12" s="747">
        <f>+'DJ 1947 RégimenTransparencia'!L24</f>
        <v>28267</v>
      </c>
      <c r="AE12" s="748"/>
      <c r="AF12" s="741">
        <v>1632</v>
      </c>
      <c r="AG12" s="776">
        <f>+'DJ 1947 RégimenTransparencia'!F24</f>
        <v>12500000</v>
      </c>
      <c r="AH12" s="777"/>
      <c r="AI12" s="777"/>
      <c r="AJ12" s="777"/>
      <c r="AK12" s="778"/>
      <c r="AL12" s="771" t="s">
        <v>205</v>
      </c>
      <c r="AM12" s="383">
        <v>1</v>
      </c>
    </row>
    <row r="13" spans="2:42" ht="9.6" customHeight="1" x14ac:dyDescent="0.25">
      <c r="B13" s="713"/>
      <c r="C13" s="716"/>
      <c r="D13" s="734"/>
      <c r="E13" s="738"/>
      <c r="F13" s="739"/>
      <c r="G13" s="739"/>
      <c r="H13" s="739"/>
      <c r="I13" s="739"/>
      <c r="J13" s="739"/>
      <c r="K13" s="739"/>
      <c r="L13" s="739"/>
      <c r="M13" s="739"/>
      <c r="N13" s="739"/>
      <c r="O13" s="739"/>
      <c r="P13" s="739"/>
      <c r="Q13" s="739"/>
      <c r="R13" s="739"/>
      <c r="S13" s="740"/>
      <c r="T13" s="742"/>
      <c r="U13" s="745"/>
      <c r="V13" s="746"/>
      <c r="W13" s="742"/>
      <c r="X13" s="749"/>
      <c r="Y13" s="750"/>
      <c r="Z13" s="742"/>
      <c r="AA13" s="745"/>
      <c r="AB13" s="746"/>
      <c r="AC13" s="742"/>
      <c r="AD13" s="749"/>
      <c r="AE13" s="750"/>
      <c r="AF13" s="742"/>
      <c r="AG13" s="779"/>
      <c r="AH13" s="780"/>
      <c r="AI13" s="780"/>
      <c r="AJ13" s="780"/>
      <c r="AK13" s="781"/>
      <c r="AL13" s="772"/>
      <c r="AM13" s="383">
        <v>1</v>
      </c>
    </row>
    <row r="14" spans="2:42" ht="16.7" hidden="1" customHeight="1" x14ac:dyDescent="0.25">
      <c r="B14" s="713"/>
      <c r="C14" s="716"/>
      <c r="D14" s="397">
        <v>7</v>
      </c>
      <c r="E14" s="766" t="s">
        <v>346</v>
      </c>
      <c r="F14" s="767"/>
      <c r="G14" s="767"/>
      <c r="H14" s="767"/>
      <c r="I14" s="767"/>
      <c r="J14" s="767"/>
      <c r="K14" s="767"/>
      <c r="L14" s="767"/>
      <c r="M14" s="767"/>
      <c r="N14" s="767"/>
      <c r="O14" s="767"/>
      <c r="P14" s="767"/>
      <c r="Q14" s="767"/>
      <c r="R14" s="767"/>
      <c r="S14" s="768"/>
      <c r="T14" s="751"/>
      <c r="U14" s="752"/>
      <c r="V14" s="752"/>
      <c r="W14" s="752"/>
      <c r="X14" s="752"/>
      <c r="Y14" s="753"/>
      <c r="Z14" s="751"/>
      <c r="AA14" s="752"/>
      <c r="AB14" s="752"/>
      <c r="AC14" s="752"/>
      <c r="AD14" s="752"/>
      <c r="AE14" s="753"/>
      <c r="AF14" s="392">
        <v>110</v>
      </c>
      <c r="AG14" s="773"/>
      <c r="AH14" s="774"/>
      <c r="AI14" s="774"/>
      <c r="AJ14" s="774"/>
      <c r="AK14" s="775"/>
      <c r="AL14" s="394" t="s">
        <v>205</v>
      </c>
    </row>
    <row r="15" spans="2:42" ht="25.35" hidden="1" customHeight="1" x14ac:dyDescent="0.25">
      <c r="B15" s="713"/>
      <c r="C15" s="716"/>
      <c r="D15" s="397">
        <v>8</v>
      </c>
      <c r="E15" s="766" t="s">
        <v>347</v>
      </c>
      <c r="F15" s="767"/>
      <c r="G15" s="767"/>
      <c r="H15" s="767"/>
      <c r="I15" s="767"/>
      <c r="J15" s="767"/>
      <c r="K15" s="767"/>
      <c r="L15" s="767"/>
      <c r="M15" s="767"/>
      <c r="N15" s="767"/>
      <c r="O15" s="767"/>
      <c r="P15" s="767"/>
      <c r="Q15" s="767"/>
      <c r="R15" s="767"/>
      <c r="S15" s="768"/>
      <c r="T15" s="751"/>
      <c r="U15" s="752"/>
      <c r="V15" s="752"/>
      <c r="W15" s="752"/>
      <c r="X15" s="752"/>
      <c r="Y15" s="753"/>
      <c r="Z15" s="751"/>
      <c r="AA15" s="752"/>
      <c r="AB15" s="752"/>
      <c r="AC15" s="393">
        <v>605</v>
      </c>
      <c r="AD15" s="731"/>
      <c r="AE15" s="732"/>
      <c r="AF15" s="392">
        <v>155</v>
      </c>
      <c r="AG15" s="760"/>
      <c r="AH15" s="761"/>
      <c r="AI15" s="761"/>
      <c r="AJ15" s="761"/>
      <c r="AK15" s="762"/>
      <c r="AL15" s="394" t="s">
        <v>205</v>
      </c>
    </row>
    <row r="16" spans="2:42" ht="15" hidden="1" customHeight="1" x14ac:dyDescent="0.25">
      <c r="B16" s="713"/>
      <c r="C16" s="716"/>
      <c r="D16" s="397">
        <v>9</v>
      </c>
      <c r="E16" s="766" t="s">
        <v>348</v>
      </c>
      <c r="F16" s="767"/>
      <c r="G16" s="767"/>
      <c r="H16" s="767"/>
      <c r="I16" s="767"/>
      <c r="J16" s="767"/>
      <c r="K16" s="767"/>
      <c r="L16" s="767"/>
      <c r="M16" s="767"/>
      <c r="N16" s="767"/>
      <c r="O16" s="767"/>
      <c r="P16" s="767"/>
      <c r="Q16" s="767"/>
      <c r="R16" s="767"/>
      <c r="S16" s="768"/>
      <c r="T16" s="393">
        <v>1633</v>
      </c>
      <c r="U16" s="756"/>
      <c r="V16" s="757"/>
      <c r="W16" s="393">
        <v>1105</v>
      </c>
      <c r="X16" s="756"/>
      <c r="Y16" s="757"/>
      <c r="Z16" s="393">
        <v>1634</v>
      </c>
      <c r="AA16" s="756"/>
      <c r="AB16" s="757"/>
      <c r="AC16" s="398">
        <v>606</v>
      </c>
      <c r="AD16" s="756"/>
      <c r="AE16" s="757"/>
      <c r="AF16" s="392">
        <v>152</v>
      </c>
      <c r="AG16" s="760"/>
      <c r="AH16" s="761"/>
      <c r="AI16" s="761"/>
      <c r="AJ16" s="761"/>
      <c r="AK16" s="762"/>
      <c r="AL16" s="394" t="s">
        <v>205</v>
      </c>
    </row>
    <row r="17" spans="2:39" hidden="1" x14ac:dyDescent="0.25">
      <c r="B17" s="713"/>
      <c r="C17" s="716"/>
      <c r="D17" s="397">
        <v>10</v>
      </c>
      <c r="E17" s="399" t="s">
        <v>349</v>
      </c>
      <c r="F17" s="400"/>
      <c r="G17" s="400"/>
      <c r="H17" s="400"/>
      <c r="I17" s="400"/>
      <c r="J17" s="400"/>
      <c r="K17" s="400"/>
      <c r="L17" s="400"/>
      <c r="M17" s="400"/>
      <c r="N17" s="400"/>
      <c r="O17" s="400"/>
      <c r="P17" s="400"/>
      <c r="Q17" s="400"/>
      <c r="R17" s="400"/>
      <c r="S17" s="400"/>
      <c r="T17" s="751"/>
      <c r="U17" s="752"/>
      <c r="V17" s="752"/>
      <c r="W17" s="752"/>
      <c r="X17" s="752"/>
      <c r="Y17" s="753"/>
      <c r="Z17" s="393">
        <v>1635</v>
      </c>
      <c r="AA17" s="754"/>
      <c r="AB17" s="755"/>
      <c r="AC17" s="393">
        <v>1031</v>
      </c>
      <c r="AD17" s="756"/>
      <c r="AE17" s="757"/>
      <c r="AF17" s="392">
        <v>1032</v>
      </c>
      <c r="AG17" s="760"/>
      <c r="AH17" s="761"/>
      <c r="AI17" s="761"/>
      <c r="AJ17" s="761"/>
      <c r="AK17" s="762"/>
      <c r="AL17" s="394" t="s">
        <v>205</v>
      </c>
    </row>
    <row r="18" spans="2:39" hidden="1" x14ac:dyDescent="0.25">
      <c r="B18" s="713"/>
      <c r="C18" s="716"/>
      <c r="D18" s="397">
        <v>11</v>
      </c>
      <c r="E18" s="782" t="s">
        <v>350</v>
      </c>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4"/>
      <c r="AF18" s="392">
        <v>1104</v>
      </c>
      <c r="AG18" s="731"/>
      <c r="AH18" s="770"/>
      <c r="AI18" s="770"/>
      <c r="AJ18" s="770"/>
      <c r="AK18" s="732"/>
      <c r="AL18" s="394" t="s">
        <v>205</v>
      </c>
    </row>
    <row r="19" spans="2:39" ht="19.7" hidden="1" customHeight="1" x14ac:dyDescent="0.25">
      <c r="B19" s="713"/>
      <c r="C19" s="716"/>
      <c r="D19" s="397">
        <v>12</v>
      </c>
      <c r="E19" s="726" t="s">
        <v>351</v>
      </c>
      <c r="F19" s="727"/>
      <c r="G19" s="727"/>
      <c r="H19" s="727"/>
      <c r="I19" s="727"/>
      <c r="J19" s="727"/>
      <c r="K19" s="727"/>
      <c r="L19" s="727"/>
      <c r="M19" s="758"/>
      <c r="N19" s="401">
        <v>1098</v>
      </c>
      <c r="O19" s="759"/>
      <c r="P19" s="759"/>
      <c r="Q19" s="759"/>
      <c r="R19" s="759"/>
      <c r="S19" s="759"/>
      <c r="T19" s="726" t="s">
        <v>352</v>
      </c>
      <c r="U19" s="727"/>
      <c r="V19" s="727"/>
      <c r="W19" s="727"/>
      <c r="X19" s="727"/>
      <c r="Y19" s="758"/>
      <c r="Z19" s="402">
        <v>1030</v>
      </c>
      <c r="AA19" s="760"/>
      <c r="AB19" s="761"/>
      <c r="AC19" s="761"/>
      <c r="AD19" s="761"/>
      <c r="AE19" s="762"/>
      <c r="AF19" s="393">
        <v>161</v>
      </c>
      <c r="AG19" s="731"/>
      <c r="AH19" s="770"/>
      <c r="AI19" s="770"/>
      <c r="AJ19" s="770"/>
      <c r="AK19" s="732"/>
      <c r="AL19" s="394" t="s">
        <v>205</v>
      </c>
    </row>
    <row r="20" spans="2:39" ht="24.75" hidden="1" customHeight="1" thickBot="1" x14ac:dyDescent="0.3">
      <c r="B20" s="713"/>
      <c r="C20" s="716"/>
      <c r="D20" s="403">
        <v>13</v>
      </c>
      <c r="E20" s="735" t="s">
        <v>353</v>
      </c>
      <c r="F20" s="736"/>
      <c r="G20" s="736"/>
      <c r="H20" s="736"/>
      <c r="I20" s="736"/>
      <c r="J20" s="736"/>
      <c r="K20" s="736"/>
      <c r="L20" s="736"/>
      <c r="M20" s="737"/>
      <c r="N20" s="404">
        <v>159</v>
      </c>
      <c r="O20" s="741"/>
      <c r="P20" s="741"/>
      <c r="Q20" s="741"/>
      <c r="R20" s="741"/>
      <c r="S20" s="741"/>
      <c r="T20" s="735" t="s">
        <v>354</v>
      </c>
      <c r="U20" s="736"/>
      <c r="V20" s="736"/>
      <c r="W20" s="736"/>
      <c r="X20" s="736"/>
      <c r="Y20" s="737"/>
      <c r="Z20" s="398">
        <v>748</v>
      </c>
      <c r="AA20" s="785"/>
      <c r="AB20" s="786"/>
      <c r="AC20" s="786"/>
      <c r="AD20" s="786"/>
      <c r="AE20" s="787"/>
      <c r="AF20" s="398">
        <v>749</v>
      </c>
      <c r="AG20" s="788"/>
      <c r="AH20" s="789"/>
      <c r="AI20" s="789"/>
      <c r="AJ20" s="789"/>
      <c r="AK20" s="790"/>
      <c r="AL20" s="405" t="s">
        <v>205</v>
      </c>
    </row>
    <row r="21" spans="2:39" ht="18.600000000000001" hidden="1" customHeight="1" x14ac:dyDescent="0.25">
      <c r="B21" s="713"/>
      <c r="C21" s="791" t="s">
        <v>355</v>
      </c>
      <c r="D21" s="406">
        <v>14</v>
      </c>
      <c r="E21" s="794" t="s">
        <v>356</v>
      </c>
      <c r="F21" s="795"/>
      <c r="G21" s="795"/>
      <c r="H21" s="795"/>
      <c r="I21" s="795"/>
      <c r="J21" s="795"/>
      <c r="K21" s="795"/>
      <c r="L21" s="795"/>
      <c r="M21" s="796"/>
      <c r="N21" s="407">
        <v>166</v>
      </c>
      <c r="O21" s="797"/>
      <c r="P21" s="797"/>
      <c r="Q21" s="797"/>
      <c r="R21" s="797"/>
      <c r="S21" s="797"/>
      <c r="T21" s="794" t="s">
        <v>357</v>
      </c>
      <c r="U21" s="795"/>
      <c r="V21" s="795"/>
      <c r="W21" s="795"/>
      <c r="X21" s="795"/>
      <c r="Y21" s="796"/>
      <c r="Z21" s="389">
        <v>907</v>
      </c>
      <c r="AA21" s="763"/>
      <c r="AB21" s="764"/>
      <c r="AC21" s="764"/>
      <c r="AD21" s="764"/>
      <c r="AE21" s="765"/>
      <c r="AF21" s="389">
        <v>764</v>
      </c>
      <c r="AG21" s="724"/>
      <c r="AH21" s="798"/>
      <c r="AI21" s="798"/>
      <c r="AJ21" s="798"/>
      <c r="AK21" s="725"/>
      <c r="AL21" s="390" t="s">
        <v>206</v>
      </c>
    </row>
    <row r="22" spans="2:39" hidden="1" x14ac:dyDescent="0.25">
      <c r="B22" s="713"/>
      <c r="C22" s="792"/>
      <c r="D22" s="397">
        <v>15</v>
      </c>
      <c r="E22" s="799" t="s">
        <v>358</v>
      </c>
      <c r="F22" s="800"/>
      <c r="G22" s="800"/>
      <c r="H22" s="800"/>
      <c r="I22" s="800"/>
      <c r="J22" s="800"/>
      <c r="K22" s="800"/>
      <c r="L22" s="800"/>
      <c r="M22" s="800"/>
      <c r="N22" s="800"/>
      <c r="O22" s="800"/>
      <c r="P22" s="800"/>
      <c r="Q22" s="800"/>
      <c r="R22" s="800"/>
      <c r="S22" s="800"/>
      <c r="T22" s="800"/>
      <c r="U22" s="800"/>
      <c r="V22" s="800"/>
      <c r="W22" s="800"/>
      <c r="X22" s="800"/>
      <c r="Y22" s="800"/>
      <c r="Z22" s="800"/>
      <c r="AA22" s="800"/>
      <c r="AB22" s="800"/>
      <c r="AC22" s="800"/>
      <c r="AD22" s="800"/>
      <c r="AE22" s="801"/>
      <c r="AF22" s="393">
        <v>169</v>
      </c>
      <c r="AG22" s="760"/>
      <c r="AH22" s="761"/>
      <c r="AI22" s="761"/>
      <c r="AJ22" s="761"/>
      <c r="AK22" s="762"/>
      <c r="AL22" s="394" t="s">
        <v>206</v>
      </c>
    </row>
    <row r="23" spans="2:39" ht="15" customHeight="1" thickBot="1" x14ac:dyDescent="0.3">
      <c r="B23" s="713"/>
      <c r="C23" s="792"/>
      <c r="D23" s="397">
        <v>16</v>
      </c>
      <c r="E23" s="802" t="s">
        <v>359</v>
      </c>
      <c r="F23" s="803"/>
      <c r="G23" s="803"/>
      <c r="H23" s="803"/>
      <c r="I23" s="803"/>
      <c r="J23" s="803"/>
      <c r="K23" s="803"/>
      <c r="L23" s="803"/>
      <c r="M23" s="803"/>
      <c r="N23" s="803"/>
      <c r="O23" s="803"/>
      <c r="P23" s="803"/>
      <c r="Q23" s="803"/>
      <c r="R23" s="803"/>
      <c r="S23" s="803"/>
      <c r="T23" s="803"/>
      <c r="U23" s="803"/>
      <c r="V23" s="803"/>
      <c r="W23" s="803"/>
      <c r="X23" s="803"/>
      <c r="Y23" s="803"/>
      <c r="Z23" s="803"/>
      <c r="AA23" s="803"/>
      <c r="AB23" s="803"/>
      <c r="AC23" s="803"/>
      <c r="AD23" s="803"/>
      <c r="AE23" s="804"/>
      <c r="AF23" s="393">
        <v>158</v>
      </c>
      <c r="AG23" s="776">
        <f>+AG12</f>
        <v>12500000</v>
      </c>
      <c r="AH23" s="777"/>
      <c r="AI23" s="777"/>
      <c r="AJ23" s="777"/>
      <c r="AK23" s="778"/>
      <c r="AL23" s="394" t="s">
        <v>207</v>
      </c>
      <c r="AM23" s="383">
        <v>1</v>
      </c>
    </row>
    <row r="24" spans="2:39" ht="15.75" hidden="1" thickBot="1" x14ac:dyDescent="0.3">
      <c r="B24" s="713"/>
      <c r="C24" s="792"/>
      <c r="D24" s="397">
        <v>17</v>
      </c>
      <c r="E24" s="799" t="s">
        <v>360</v>
      </c>
      <c r="F24" s="800"/>
      <c r="G24" s="800"/>
      <c r="H24" s="800"/>
      <c r="I24" s="800"/>
      <c r="J24" s="800"/>
      <c r="K24" s="800"/>
      <c r="L24" s="800"/>
      <c r="M24" s="800"/>
      <c r="N24" s="800"/>
      <c r="O24" s="800"/>
      <c r="P24" s="800"/>
      <c r="Q24" s="800"/>
      <c r="R24" s="800"/>
      <c r="S24" s="800"/>
      <c r="T24" s="800"/>
      <c r="U24" s="800"/>
      <c r="V24" s="800"/>
      <c r="W24" s="800"/>
      <c r="X24" s="800"/>
      <c r="Y24" s="800"/>
      <c r="Z24" s="800"/>
      <c r="AA24" s="800"/>
      <c r="AB24" s="800"/>
      <c r="AC24" s="800"/>
      <c r="AD24" s="800"/>
      <c r="AE24" s="801"/>
      <c r="AF24" s="393">
        <v>111</v>
      </c>
      <c r="AG24" s="760"/>
      <c r="AH24" s="761"/>
      <c r="AI24" s="761"/>
      <c r="AJ24" s="761"/>
      <c r="AK24" s="762"/>
      <c r="AL24" s="396" t="s">
        <v>206</v>
      </c>
    </row>
    <row r="25" spans="2:39" ht="33" hidden="1" customHeight="1" x14ac:dyDescent="0.25">
      <c r="B25" s="713"/>
      <c r="C25" s="792"/>
      <c r="D25" s="397">
        <v>18</v>
      </c>
      <c r="E25" s="726" t="s">
        <v>361</v>
      </c>
      <c r="F25" s="727"/>
      <c r="G25" s="727"/>
      <c r="H25" s="727"/>
      <c r="I25" s="727"/>
      <c r="J25" s="727"/>
      <c r="K25" s="727"/>
      <c r="L25" s="727"/>
      <c r="M25" s="758"/>
      <c r="N25" s="401">
        <v>750</v>
      </c>
      <c r="O25" s="759"/>
      <c r="P25" s="759"/>
      <c r="Q25" s="759"/>
      <c r="R25" s="759"/>
      <c r="S25" s="759"/>
      <c r="T25" s="726" t="s">
        <v>362</v>
      </c>
      <c r="U25" s="727"/>
      <c r="V25" s="727"/>
      <c r="W25" s="727"/>
      <c r="X25" s="727"/>
      <c r="Y25" s="758"/>
      <c r="Z25" s="402">
        <v>740</v>
      </c>
      <c r="AA25" s="760"/>
      <c r="AB25" s="761"/>
      <c r="AC25" s="761"/>
      <c r="AD25" s="761"/>
      <c r="AE25" s="762"/>
      <c r="AF25" s="393">
        <v>751</v>
      </c>
      <c r="AG25" s="731"/>
      <c r="AH25" s="770"/>
      <c r="AI25" s="770"/>
      <c r="AJ25" s="770"/>
      <c r="AK25" s="732"/>
      <c r="AL25" s="394" t="s">
        <v>206</v>
      </c>
    </row>
    <row r="26" spans="2:39" ht="20.45" hidden="1" customHeight="1" thickBot="1" x14ac:dyDescent="0.3">
      <c r="B26" s="713"/>
      <c r="C26" s="793"/>
      <c r="D26" s="408">
        <v>19</v>
      </c>
      <c r="E26" s="805" t="s">
        <v>363</v>
      </c>
      <c r="F26" s="806"/>
      <c r="G26" s="806"/>
      <c r="H26" s="806"/>
      <c r="I26" s="806"/>
      <c r="J26" s="806"/>
      <c r="K26" s="806"/>
      <c r="L26" s="806"/>
      <c r="M26" s="807"/>
      <c r="N26" s="409">
        <v>822</v>
      </c>
      <c r="O26" s="808"/>
      <c r="P26" s="809"/>
      <c r="Q26" s="809"/>
      <c r="R26" s="809"/>
      <c r="S26" s="810"/>
      <c r="T26" s="805" t="s">
        <v>364</v>
      </c>
      <c r="U26" s="806"/>
      <c r="V26" s="806"/>
      <c r="W26" s="806"/>
      <c r="X26" s="806"/>
      <c r="Y26" s="807"/>
      <c r="Z26" s="409">
        <v>765</v>
      </c>
      <c r="AA26" s="811"/>
      <c r="AB26" s="812"/>
      <c r="AC26" s="812"/>
      <c r="AD26" s="812"/>
      <c r="AE26" s="813"/>
      <c r="AF26" s="409">
        <v>766</v>
      </c>
      <c r="AG26" s="808"/>
      <c r="AH26" s="809"/>
      <c r="AI26" s="809"/>
      <c r="AJ26" s="809"/>
      <c r="AK26" s="810"/>
      <c r="AL26" s="410" t="s">
        <v>206</v>
      </c>
    </row>
    <row r="27" spans="2:39" ht="15.75" thickBot="1" x14ac:dyDescent="0.3">
      <c r="B27" s="714"/>
      <c r="C27" s="411"/>
      <c r="D27" s="412">
        <v>20</v>
      </c>
      <c r="E27" s="814" t="s">
        <v>365</v>
      </c>
      <c r="F27" s="815"/>
      <c r="G27" s="815"/>
      <c r="H27" s="815"/>
      <c r="I27" s="815"/>
      <c r="J27" s="815"/>
      <c r="K27" s="815"/>
      <c r="L27" s="815"/>
      <c r="M27" s="815"/>
      <c r="N27" s="815"/>
      <c r="O27" s="815"/>
      <c r="P27" s="815"/>
      <c r="Q27" s="815"/>
      <c r="R27" s="815"/>
      <c r="S27" s="815"/>
      <c r="T27" s="815"/>
      <c r="U27" s="815"/>
      <c r="V27" s="815"/>
      <c r="W27" s="815"/>
      <c r="X27" s="815"/>
      <c r="Y27" s="815"/>
      <c r="Z27" s="815"/>
      <c r="AA27" s="815"/>
      <c r="AB27" s="815"/>
      <c r="AC27" s="815"/>
      <c r="AD27" s="815"/>
      <c r="AE27" s="816"/>
      <c r="AF27" s="413">
        <v>170</v>
      </c>
      <c r="AG27" s="817">
        <f>+AG23</f>
        <v>12500000</v>
      </c>
      <c r="AH27" s="818"/>
      <c r="AI27" s="818"/>
      <c r="AJ27" s="818"/>
      <c r="AK27" s="819"/>
      <c r="AL27" s="414" t="s">
        <v>207</v>
      </c>
      <c r="AM27" s="383">
        <v>1</v>
      </c>
    </row>
    <row r="28" spans="2:39" x14ac:dyDescent="0.25">
      <c r="B28" s="820" t="s">
        <v>366</v>
      </c>
      <c r="C28" s="415"/>
      <c r="D28" s="416">
        <v>21</v>
      </c>
      <c r="E28" s="823" t="s">
        <v>367</v>
      </c>
      <c r="F28" s="824"/>
      <c r="G28" s="824"/>
      <c r="H28" s="824"/>
      <c r="I28" s="824"/>
      <c r="J28" s="824"/>
      <c r="K28" s="824"/>
      <c r="L28" s="824"/>
      <c r="M28" s="824"/>
      <c r="N28" s="824"/>
      <c r="O28" s="824"/>
      <c r="P28" s="824"/>
      <c r="Q28" s="824"/>
      <c r="R28" s="824"/>
      <c r="S28" s="824"/>
      <c r="T28" s="824"/>
      <c r="U28" s="824"/>
      <c r="V28" s="824"/>
      <c r="W28" s="824"/>
      <c r="X28" s="824"/>
      <c r="Y28" s="825"/>
      <c r="Z28" s="389">
        <v>157</v>
      </c>
      <c r="AA28" s="826">
        <f>ROUND(AG27*VLOOKUP(AG27,'Tabla IGC'!C7:F14,3)-+VLOOKUP(AG27,'Tabla IGC'!C7:F14,4),0)</f>
        <v>169332</v>
      </c>
      <c r="AB28" s="827"/>
      <c r="AC28" s="827"/>
      <c r="AD28" s="827"/>
      <c r="AE28" s="828"/>
      <c r="AF28" s="390" t="s">
        <v>205</v>
      </c>
      <c r="AG28" s="829"/>
      <c r="AH28" s="829"/>
      <c r="AI28" s="383"/>
      <c r="AJ28" s="830"/>
      <c r="AK28" s="830"/>
      <c r="AL28" s="417"/>
      <c r="AM28" s="383">
        <v>1</v>
      </c>
    </row>
    <row r="29" spans="2:39" hidden="1" x14ac:dyDescent="0.25">
      <c r="B29" s="821"/>
      <c r="C29" s="418"/>
      <c r="D29" s="419">
        <v>22</v>
      </c>
      <c r="E29" s="799" t="s">
        <v>368</v>
      </c>
      <c r="F29" s="800"/>
      <c r="G29" s="800"/>
      <c r="H29" s="800"/>
      <c r="I29" s="800"/>
      <c r="J29" s="800"/>
      <c r="K29" s="800"/>
      <c r="L29" s="800"/>
      <c r="M29" s="800"/>
      <c r="N29" s="800"/>
      <c r="O29" s="800"/>
      <c r="P29" s="800"/>
      <c r="Q29" s="800"/>
      <c r="R29" s="800"/>
      <c r="S29" s="800"/>
      <c r="T29" s="800"/>
      <c r="U29" s="800"/>
      <c r="V29" s="800"/>
      <c r="W29" s="800"/>
      <c r="X29" s="800"/>
      <c r="Y29" s="801"/>
      <c r="Z29" s="393">
        <v>1017</v>
      </c>
      <c r="AA29" s="831"/>
      <c r="AB29" s="832"/>
      <c r="AC29" s="832"/>
      <c r="AD29" s="832"/>
      <c r="AE29" s="833"/>
      <c r="AF29" s="420" t="s">
        <v>205</v>
      </c>
      <c r="AG29" s="834"/>
      <c r="AH29" s="834"/>
      <c r="AI29" s="383"/>
      <c r="AJ29" s="421"/>
      <c r="AK29" s="417"/>
      <c r="AL29" s="417"/>
    </row>
    <row r="30" spans="2:39" hidden="1" x14ac:dyDescent="0.25">
      <c r="B30" s="821"/>
      <c r="C30" s="418"/>
      <c r="D30" s="397">
        <v>23</v>
      </c>
      <c r="E30" s="799" t="s">
        <v>369</v>
      </c>
      <c r="F30" s="800"/>
      <c r="G30" s="800"/>
      <c r="H30" s="800"/>
      <c r="I30" s="800"/>
      <c r="J30" s="800"/>
      <c r="K30" s="800"/>
      <c r="L30" s="800"/>
      <c r="M30" s="800"/>
      <c r="N30" s="800"/>
      <c r="O30" s="800"/>
      <c r="P30" s="800"/>
      <c r="Q30" s="800"/>
      <c r="R30" s="800"/>
      <c r="S30" s="800"/>
      <c r="T30" s="800"/>
      <c r="U30" s="800"/>
      <c r="V30" s="800"/>
      <c r="W30" s="800"/>
      <c r="X30" s="800"/>
      <c r="Y30" s="801"/>
      <c r="Z30" s="393">
        <v>1033</v>
      </c>
      <c r="AA30" s="831"/>
      <c r="AB30" s="832"/>
      <c r="AC30" s="832"/>
      <c r="AD30" s="832"/>
      <c r="AE30" s="833"/>
      <c r="AF30" s="394" t="s">
        <v>205</v>
      </c>
      <c r="AG30" s="834"/>
      <c r="AH30" s="834"/>
      <c r="AI30" s="383"/>
      <c r="AJ30" s="421"/>
      <c r="AK30" s="417"/>
      <c r="AL30" s="417"/>
    </row>
    <row r="31" spans="2:39" hidden="1" x14ac:dyDescent="0.25">
      <c r="B31" s="821"/>
      <c r="C31" s="418"/>
      <c r="D31" s="397">
        <v>24</v>
      </c>
      <c r="E31" s="799" t="s">
        <v>370</v>
      </c>
      <c r="F31" s="800"/>
      <c r="G31" s="800"/>
      <c r="H31" s="800"/>
      <c r="I31" s="800"/>
      <c r="J31" s="800"/>
      <c r="K31" s="800"/>
      <c r="L31" s="800"/>
      <c r="M31" s="800"/>
      <c r="N31" s="800"/>
      <c r="O31" s="800"/>
      <c r="P31" s="800"/>
      <c r="Q31" s="800"/>
      <c r="R31" s="800"/>
      <c r="S31" s="800"/>
      <c r="T31" s="800"/>
      <c r="U31" s="800"/>
      <c r="V31" s="800"/>
      <c r="W31" s="800"/>
      <c r="X31" s="800"/>
      <c r="Y31" s="801"/>
      <c r="Z31" s="393">
        <v>201</v>
      </c>
      <c r="AA31" s="831"/>
      <c r="AB31" s="832"/>
      <c r="AC31" s="832"/>
      <c r="AD31" s="832"/>
      <c r="AE31" s="833"/>
      <c r="AF31" s="394" t="s">
        <v>205</v>
      </c>
      <c r="AG31" s="834"/>
      <c r="AH31" s="834"/>
      <c r="AI31" s="383"/>
      <c r="AJ31" s="421"/>
      <c r="AK31" s="417"/>
      <c r="AL31" s="417"/>
    </row>
    <row r="32" spans="2:39" x14ac:dyDescent="0.25">
      <c r="B32" s="821"/>
      <c r="C32" s="418"/>
      <c r="D32" s="419">
        <v>25</v>
      </c>
      <c r="E32" s="799" t="s">
        <v>371</v>
      </c>
      <c r="F32" s="800"/>
      <c r="G32" s="800"/>
      <c r="H32" s="800"/>
      <c r="I32" s="800"/>
      <c r="J32" s="800"/>
      <c r="K32" s="800"/>
      <c r="L32" s="800"/>
      <c r="M32" s="800"/>
      <c r="N32" s="800"/>
      <c r="O32" s="800"/>
      <c r="P32" s="800"/>
      <c r="Q32" s="800"/>
      <c r="R32" s="800"/>
      <c r="S32" s="800"/>
      <c r="T32" s="800"/>
      <c r="U32" s="800"/>
      <c r="V32" s="800"/>
      <c r="W32" s="800"/>
      <c r="X32" s="800"/>
      <c r="Y32" s="801"/>
      <c r="Z32" s="393">
        <v>1035</v>
      </c>
      <c r="AA32" s="844">
        <f>ROUND(+X12*0.35,0)</f>
        <v>16182</v>
      </c>
      <c r="AB32" s="845"/>
      <c r="AC32" s="845"/>
      <c r="AD32" s="845"/>
      <c r="AE32" s="846"/>
      <c r="AF32" s="394" t="s">
        <v>205</v>
      </c>
      <c r="AG32" s="834"/>
      <c r="AH32" s="834"/>
      <c r="AI32" s="383"/>
      <c r="AJ32" s="421"/>
      <c r="AK32" s="417"/>
      <c r="AL32" s="417"/>
      <c r="AM32" s="383">
        <v>1</v>
      </c>
    </row>
    <row r="33" spans="2:39" hidden="1" x14ac:dyDescent="0.25">
      <c r="B33" s="821"/>
      <c r="C33" s="418"/>
      <c r="D33" s="397">
        <v>26</v>
      </c>
      <c r="E33" s="799" t="s">
        <v>372</v>
      </c>
      <c r="F33" s="800"/>
      <c r="G33" s="800"/>
      <c r="H33" s="800"/>
      <c r="I33" s="800"/>
      <c r="J33" s="800"/>
      <c r="K33" s="800"/>
      <c r="L33" s="800"/>
      <c r="M33" s="800"/>
      <c r="N33" s="800"/>
      <c r="O33" s="800"/>
      <c r="P33" s="800"/>
      <c r="Q33" s="800"/>
      <c r="R33" s="800"/>
      <c r="S33" s="800"/>
      <c r="T33" s="800"/>
      <c r="U33" s="800"/>
      <c r="V33" s="800"/>
      <c r="W33" s="800"/>
      <c r="X33" s="800"/>
      <c r="Y33" s="801"/>
      <c r="Z33" s="393">
        <v>910</v>
      </c>
      <c r="AA33" s="841"/>
      <c r="AB33" s="842"/>
      <c r="AC33" s="842"/>
      <c r="AD33" s="842"/>
      <c r="AE33" s="843"/>
      <c r="AF33" s="394" t="s">
        <v>205</v>
      </c>
      <c r="AG33" s="834"/>
      <c r="AH33" s="834"/>
      <c r="AI33" s="383"/>
      <c r="AJ33" s="421"/>
      <c r="AK33" s="417"/>
      <c r="AL33" s="417"/>
    </row>
    <row r="34" spans="2:39" ht="15" hidden="1" customHeight="1" x14ac:dyDescent="0.25">
      <c r="B34" s="821"/>
      <c r="C34" s="835" t="s">
        <v>373</v>
      </c>
      <c r="D34" s="397">
        <v>27</v>
      </c>
      <c r="E34" s="838" t="s">
        <v>374</v>
      </c>
      <c r="F34" s="839"/>
      <c r="G34" s="839"/>
      <c r="H34" s="839"/>
      <c r="I34" s="839"/>
      <c r="J34" s="839"/>
      <c r="K34" s="839"/>
      <c r="L34" s="839"/>
      <c r="M34" s="839"/>
      <c r="N34" s="839"/>
      <c r="O34" s="839"/>
      <c r="P34" s="839"/>
      <c r="Q34" s="839"/>
      <c r="R34" s="839"/>
      <c r="S34" s="839"/>
      <c r="T34" s="839"/>
      <c r="U34" s="839"/>
      <c r="V34" s="839"/>
      <c r="W34" s="839"/>
      <c r="X34" s="839"/>
      <c r="Y34" s="840"/>
      <c r="Z34" s="393">
        <v>1101</v>
      </c>
      <c r="AA34" s="841"/>
      <c r="AB34" s="842"/>
      <c r="AC34" s="842"/>
      <c r="AD34" s="842"/>
      <c r="AE34" s="843"/>
      <c r="AF34" s="394" t="s">
        <v>206</v>
      </c>
      <c r="AG34" s="834"/>
      <c r="AH34" s="834"/>
      <c r="AI34" s="383"/>
      <c r="AJ34" s="421"/>
      <c r="AK34" s="417"/>
      <c r="AL34" s="417"/>
    </row>
    <row r="35" spans="2:39" hidden="1" x14ac:dyDescent="0.25">
      <c r="B35" s="821"/>
      <c r="C35" s="836"/>
      <c r="D35" s="419">
        <v>28</v>
      </c>
      <c r="E35" s="799" t="s">
        <v>375</v>
      </c>
      <c r="F35" s="800"/>
      <c r="G35" s="800"/>
      <c r="H35" s="800"/>
      <c r="I35" s="800"/>
      <c r="J35" s="800"/>
      <c r="K35" s="800"/>
      <c r="L35" s="800"/>
      <c r="M35" s="800"/>
      <c r="N35" s="800"/>
      <c r="O35" s="800"/>
      <c r="P35" s="800"/>
      <c r="Q35" s="800"/>
      <c r="R35" s="800"/>
      <c r="S35" s="800"/>
      <c r="T35" s="800"/>
      <c r="U35" s="800"/>
      <c r="V35" s="800"/>
      <c r="W35" s="800"/>
      <c r="X35" s="800"/>
      <c r="Y35" s="801"/>
      <c r="Z35" s="393">
        <v>135</v>
      </c>
      <c r="AA35" s="841"/>
      <c r="AB35" s="842"/>
      <c r="AC35" s="842"/>
      <c r="AD35" s="842"/>
      <c r="AE35" s="843"/>
      <c r="AF35" s="394" t="s">
        <v>206</v>
      </c>
      <c r="AG35" s="834"/>
      <c r="AH35" s="834"/>
      <c r="AI35" s="383"/>
      <c r="AJ35" s="421"/>
      <c r="AK35" s="417"/>
      <c r="AL35" s="417"/>
    </row>
    <row r="36" spans="2:39" hidden="1" x14ac:dyDescent="0.25">
      <c r="B36" s="821"/>
      <c r="C36" s="836"/>
      <c r="D36" s="397">
        <v>29</v>
      </c>
      <c r="E36" s="799" t="s">
        <v>376</v>
      </c>
      <c r="F36" s="800"/>
      <c r="G36" s="800"/>
      <c r="H36" s="800"/>
      <c r="I36" s="800"/>
      <c r="J36" s="800"/>
      <c r="K36" s="800"/>
      <c r="L36" s="800"/>
      <c r="M36" s="800"/>
      <c r="N36" s="800"/>
      <c r="O36" s="800"/>
      <c r="P36" s="800"/>
      <c r="Q36" s="800"/>
      <c r="R36" s="800"/>
      <c r="S36" s="800"/>
      <c r="T36" s="800"/>
      <c r="U36" s="800"/>
      <c r="V36" s="800"/>
      <c r="W36" s="800"/>
      <c r="X36" s="800"/>
      <c r="Y36" s="801"/>
      <c r="Z36" s="393">
        <v>136</v>
      </c>
      <c r="AA36" s="841"/>
      <c r="AB36" s="842"/>
      <c r="AC36" s="842"/>
      <c r="AD36" s="842"/>
      <c r="AE36" s="843"/>
      <c r="AF36" s="394" t="s">
        <v>206</v>
      </c>
      <c r="AG36" s="834"/>
      <c r="AH36" s="834"/>
      <c r="AI36" s="383"/>
      <c r="AJ36" s="421"/>
      <c r="AK36" s="417"/>
      <c r="AL36" s="417"/>
    </row>
    <row r="37" spans="2:39" hidden="1" x14ac:dyDescent="0.25">
      <c r="B37" s="821"/>
      <c r="C37" s="836"/>
      <c r="D37" s="419">
        <v>30</v>
      </c>
      <c r="E37" s="799" t="s">
        <v>377</v>
      </c>
      <c r="F37" s="800"/>
      <c r="G37" s="800"/>
      <c r="H37" s="800"/>
      <c r="I37" s="800"/>
      <c r="J37" s="800"/>
      <c r="K37" s="800"/>
      <c r="L37" s="800"/>
      <c r="M37" s="800"/>
      <c r="N37" s="800"/>
      <c r="O37" s="800"/>
      <c r="P37" s="800"/>
      <c r="Q37" s="800"/>
      <c r="R37" s="800"/>
      <c r="S37" s="800"/>
      <c r="T37" s="800"/>
      <c r="U37" s="800"/>
      <c r="V37" s="800"/>
      <c r="W37" s="800"/>
      <c r="X37" s="800"/>
      <c r="Y37" s="801"/>
      <c r="Z37" s="393">
        <v>176</v>
      </c>
      <c r="AA37" s="841"/>
      <c r="AB37" s="842"/>
      <c r="AC37" s="842"/>
      <c r="AD37" s="842"/>
      <c r="AE37" s="843"/>
      <c r="AF37" s="394" t="s">
        <v>206</v>
      </c>
      <c r="AG37" s="834"/>
      <c r="AH37" s="834"/>
      <c r="AI37" s="383"/>
      <c r="AJ37" s="421"/>
      <c r="AK37" s="417"/>
      <c r="AL37" s="417"/>
    </row>
    <row r="38" spans="2:39" hidden="1" x14ac:dyDescent="0.25">
      <c r="B38" s="821"/>
      <c r="C38" s="836"/>
      <c r="D38" s="397">
        <v>31</v>
      </c>
      <c r="E38" s="799" t="s">
        <v>378</v>
      </c>
      <c r="F38" s="800"/>
      <c r="G38" s="800"/>
      <c r="H38" s="800"/>
      <c r="I38" s="800"/>
      <c r="J38" s="800"/>
      <c r="K38" s="800"/>
      <c r="L38" s="800"/>
      <c r="M38" s="800"/>
      <c r="N38" s="800"/>
      <c r="O38" s="800"/>
      <c r="P38" s="800"/>
      <c r="Q38" s="800"/>
      <c r="R38" s="800"/>
      <c r="S38" s="800"/>
      <c r="T38" s="800"/>
      <c r="U38" s="800"/>
      <c r="V38" s="800"/>
      <c r="W38" s="800"/>
      <c r="X38" s="800"/>
      <c r="Y38" s="801"/>
      <c r="Z38" s="393">
        <v>752</v>
      </c>
      <c r="AA38" s="841"/>
      <c r="AB38" s="842"/>
      <c r="AC38" s="842"/>
      <c r="AD38" s="842"/>
      <c r="AE38" s="843"/>
      <c r="AF38" s="394" t="s">
        <v>206</v>
      </c>
      <c r="AG38" s="834"/>
      <c r="AH38" s="834"/>
      <c r="AI38" s="383"/>
      <c r="AJ38" s="421"/>
      <c r="AK38" s="417"/>
      <c r="AL38" s="417"/>
    </row>
    <row r="39" spans="2:39" hidden="1" x14ac:dyDescent="0.25">
      <c r="B39" s="821"/>
      <c r="C39" s="836"/>
      <c r="D39" s="419">
        <v>32</v>
      </c>
      <c r="E39" s="799" t="s">
        <v>507</v>
      </c>
      <c r="F39" s="800"/>
      <c r="G39" s="800"/>
      <c r="H39" s="800"/>
      <c r="I39" s="800"/>
      <c r="J39" s="800"/>
      <c r="K39" s="800"/>
      <c r="L39" s="800"/>
      <c r="M39" s="800"/>
      <c r="N39" s="800"/>
      <c r="O39" s="800"/>
      <c r="P39" s="800"/>
      <c r="Q39" s="800"/>
      <c r="R39" s="800"/>
      <c r="S39" s="800"/>
      <c r="T39" s="800"/>
      <c r="U39" s="800"/>
      <c r="V39" s="800"/>
      <c r="W39" s="800"/>
      <c r="X39" s="800"/>
      <c r="Y39" s="801"/>
      <c r="Z39" s="393">
        <v>608</v>
      </c>
      <c r="AA39" s="841"/>
      <c r="AB39" s="842"/>
      <c r="AC39" s="842"/>
      <c r="AD39" s="842"/>
      <c r="AE39" s="843"/>
      <c r="AF39" s="394" t="s">
        <v>206</v>
      </c>
      <c r="AG39" s="834"/>
      <c r="AH39" s="834"/>
      <c r="AI39" s="383"/>
      <c r="AJ39" s="421"/>
      <c r="AK39" s="417"/>
      <c r="AL39" s="417"/>
    </row>
    <row r="40" spans="2:39" ht="16.350000000000001" hidden="1" customHeight="1" x14ac:dyDescent="0.25">
      <c r="B40" s="821"/>
      <c r="C40" s="836"/>
      <c r="D40" s="419">
        <v>33</v>
      </c>
      <c r="E40" s="847" t="s">
        <v>379</v>
      </c>
      <c r="F40" s="848"/>
      <c r="G40" s="848"/>
      <c r="H40" s="848"/>
      <c r="I40" s="848"/>
      <c r="J40" s="848"/>
      <c r="K40" s="848"/>
      <c r="L40" s="848"/>
      <c r="M40" s="848"/>
      <c r="N40" s="848"/>
      <c r="O40" s="848"/>
      <c r="P40" s="848"/>
      <c r="Q40" s="848"/>
      <c r="R40" s="848"/>
      <c r="S40" s="848"/>
      <c r="T40" s="848"/>
      <c r="U40" s="848"/>
      <c r="V40" s="848"/>
      <c r="W40" s="848"/>
      <c r="X40" s="848"/>
      <c r="Y40" s="849"/>
      <c r="Z40" s="393">
        <v>1636</v>
      </c>
      <c r="AA40" s="841"/>
      <c r="AB40" s="842"/>
      <c r="AC40" s="842"/>
      <c r="AD40" s="842"/>
      <c r="AE40" s="843"/>
      <c r="AF40" s="394" t="s">
        <v>206</v>
      </c>
      <c r="AG40" s="850"/>
      <c r="AH40" s="850"/>
      <c r="AI40" s="383"/>
      <c r="AJ40" s="422"/>
      <c r="AK40" s="417"/>
      <c r="AL40" s="417"/>
    </row>
    <row r="41" spans="2:39" hidden="1" x14ac:dyDescent="0.25">
      <c r="B41" s="821"/>
      <c r="C41" s="836"/>
      <c r="D41" s="419">
        <v>34</v>
      </c>
      <c r="E41" s="799" t="s">
        <v>380</v>
      </c>
      <c r="F41" s="800"/>
      <c r="G41" s="800"/>
      <c r="H41" s="800"/>
      <c r="I41" s="800"/>
      <c r="J41" s="800"/>
      <c r="K41" s="800"/>
      <c r="L41" s="800"/>
      <c r="M41" s="800"/>
      <c r="N41" s="800"/>
      <c r="O41" s="800"/>
      <c r="P41" s="800"/>
      <c r="Q41" s="800"/>
      <c r="R41" s="800"/>
      <c r="S41" s="800"/>
      <c r="T41" s="800"/>
      <c r="U41" s="800"/>
      <c r="V41" s="800"/>
      <c r="W41" s="800"/>
      <c r="X41" s="800"/>
      <c r="Y41" s="801"/>
      <c r="Z41" s="393">
        <v>1637</v>
      </c>
      <c r="AA41" s="841"/>
      <c r="AB41" s="842"/>
      <c r="AC41" s="842"/>
      <c r="AD41" s="842"/>
      <c r="AE41" s="843"/>
      <c r="AF41" s="394" t="s">
        <v>206</v>
      </c>
      <c r="AG41" s="850"/>
      <c r="AH41" s="850"/>
      <c r="AI41" s="383"/>
      <c r="AJ41" s="422"/>
      <c r="AK41" s="417"/>
      <c r="AL41" s="417"/>
    </row>
    <row r="42" spans="2:39" x14ac:dyDescent="0.25">
      <c r="B42" s="821"/>
      <c r="C42" s="836"/>
      <c r="D42" s="419">
        <v>35</v>
      </c>
      <c r="E42" s="799" t="s">
        <v>511</v>
      </c>
      <c r="F42" s="800"/>
      <c r="G42" s="800"/>
      <c r="H42" s="800"/>
      <c r="I42" s="800"/>
      <c r="J42" s="800"/>
      <c r="K42" s="800"/>
      <c r="L42" s="800"/>
      <c r="M42" s="800"/>
      <c r="N42" s="800"/>
      <c r="O42" s="800"/>
      <c r="P42" s="800"/>
      <c r="Q42" s="800"/>
      <c r="R42" s="800"/>
      <c r="S42" s="800"/>
      <c r="T42" s="800"/>
      <c r="U42" s="800"/>
      <c r="V42" s="800"/>
      <c r="W42" s="800"/>
      <c r="X42" s="800"/>
      <c r="Y42" s="801"/>
      <c r="Z42" s="393">
        <v>1638</v>
      </c>
      <c r="AA42" s="851">
        <f>+'DJ 1947 RégimenTransparencia'!R24</f>
        <v>240000</v>
      </c>
      <c r="AB42" s="852"/>
      <c r="AC42" s="852"/>
      <c r="AD42" s="852"/>
      <c r="AE42" s="853"/>
      <c r="AF42" s="394" t="s">
        <v>206</v>
      </c>
      <c r="AG42" s="850"/>
      <c r="AH42" s="850"/>
      <c r="AI42" s="383"/>
      <c r="AJ42" s="422"/>
      <c r="AK42" s="417"/>
      <c r="AL42" s="417"/>
      <c r="AM42" s="383">
        <v>1</v>
      </c>
    </row>
    <row r="43" spans="2:39" hidden="1" x14ac:dyDescent="0.25">
      <c r="B43" s="821"/>
      <c r="C43" s="836"/>
      <c r="D43" s="397">
        <v>36</v>
      </c>
      <c r="E43" s="799" t="s">
        <v>381</v>
      </c>
      <c r="F43" s="800"/>
      <c r="G43" s="800"/>
      <c r="H43" s="800"/>
      <c r="I43" s="800"/>
      <c r="J43" s="800"/>
      <c r="K43" s="800"/>
      <c r="L43" s="800"/>
      <c r="M43" s="800"/>
      <c r="N43" s="800"/>
      <c r="O43" s="800"/>
      <c r="P43" s="800"/>
      <c r="Q43" s="800"/>
      <c r="R43" s="800"/>
      <c r="S43" s="800"/>
      <c r="T43" s="800"/>
      <c r="U43" s="800"/>
      <c r="V43" s="800"/>
      <c r="W43" s="800"/>
      <c r="X43" s="800"/>
      <c r="Y43" s="801"/>
      <c r="Z43" s="393">
        <v>895</v>
      </c>
      <c r="AA43" s="831"/>
      <c r="AB43" s="832"/>
      <c r="AC43" s="832"/>
      <c r="AD43" s="832"/>
      <c r="AE43" s="833"/>
      <c r="AF43" s="394" t="s">
        <v>206</v>
      </c>
      <c r="AG43" s="834"/>
      <c r="AH43" s="834"/>
      <c r="AI43" s="383"/>
      <c r="AJ43" s="421"/>
      <c r="AK43" s="417"/>
      <c r="AL43" s="417"/>
    </row>
    <row r="44" spans="2:39" hidden="1" x14ac:dyDescent="0.25">
      <c r="B44" s="821"/>
      <c r="C44" s="836"/>
      <c r="D44" s="419">
        <v>37</v>
      </c>
      <c r="E44" s="799" t="s">
        <v>382</v>
      </c>
      <c r="F44" s="800"/>
      <c r="G44" s="800"/>
      <c r="H44" s="800"/>
      <c r="I44" s="800"/>
      <c r="J44" s="800"/>
      <c r="K44" s="800"/>
      <c r="L44" s="800"/>
      <c r="M44" s="800"/>
      <c r="N44" s="800"/>
      <c r="O44" s="800"/>
      <c r="P44" s="800"/>
      <c r="Q44" s="800"/>
      <c r="R44" s="800"/>
      <c r="S44" s="800"/>
      <c r="T44" s="800"/>
      <c r="U44" s="800"/>
      <c r="V44" s="800"/>
      <c r="W44" s="800"/>
      <c r="X44" s="800"/>
      <c r="Y44" s="801"/>
      <c r="Z44" s="393">
        <v>867</v>
      </c>
      <c r="AA44" s="831"/>
      <c r="AB44" s="832"/>
      <c r="AC44" s="832"/>
      <c r="AD44" s="832"/>
      <c r="AE44" s="833"/>
      <c r="AF44" s="394" t="s">
        <v>206</v>
      </c>
      <c r="AG44" s="834"/>
      <c r="AH44" s="834"/>
      <c r="AI44" s="383"/>
      <c r="AJ44" s="421"/>
      <c r="AK44" s="417"/>
      <c r="AL44" s="417"/>
    </row>
    <row r="45" spans="2:39" hidden="1" x14ac:dyDescent="0.25">
      <c r="B45" s="821"/>
      <c r="C45" s="836"/>
      <c r="D45" s="397">
        <v>38</v>
      </c>
      <c r="E45" s="799" t="s">
        <v>383</v>
      </c>
      <c r="F45" s="800"/>
      <c r="G45" s="800"/>
      <c r="H45" s="800"/>
      <c r="I45" s="800"/>
      <c r="J45" s="800"/>
      <c r="K45" s="800"/>
      <c r="L45" s="800"/>
      <c r="M45" s="800"/>
      <c r="N45" s="800"/>
      <c r="O45" s="800"/>
      <c r="P45" s="800"/>
      <c r="Q45" s="800"/>
      <c r="R45" s="800"/>
      <c r="S45" s="800"/>
      <c r="T45" s="800"/>
      <c r="U45" s="800"/>
      <c r="V45" s="800"/>
      <c r="W45" s="800"/>
      <c r="X45" s="800"/>
      <c r="Y45" s="801"/>
      <c r="Z45" s="393">
        <v>609</v>
      </c>
      <c r="AA45" s="831"/>
      <c r="AB45" s="832"/>
      <c r="AC45" s="832"/>
      <c r="AD45" s="832"/>
      <c r="AE45" s="833"/>
      <c r="AF45" s="394" t="s">
        <v>206</v>
      </c>
      <c r="AG45" s="834"/>
      <c r="AH45" s="834"/>
      <c r="AI45" s="383"/>
      <c r="AJ45" s="421"/>
      <c r="AK45" s="417"/>
      <c r="AL45" s="417"/>
    </row>
    <row r="46" spans="2:39" hidden="1" x14ac:dyDescent="0.25">
      <c r="B46" s="821"/>
      <c r="C46" s="836"/>
      <c r="D46" s="419">
        <v>39</v>
      </c>
      <c r="E46" s="799" t="s">
        <v>384</v>
      </c>
      <c r="F46" s="800"/>
      <c r="G46" s="800"/>
      <c r="H46" s="800"/>
      <c r="I46" s="800"/>
      <c r="J46" s="800"/>
      <c r="K46" s="800"/>
      <c r="L46" s="800"/>
      <c r="M46" s="800"/>
      <c r="N46" s="800"/>
      <c r="O46" s="800"/>
      <c r="P46" s="800"/>
      <c r="Q46" s="800"/>
      <c r="R46" s="800"/>
      <c r="S46" s="800"/>
      <c r="T46" s="800"/>
      <c r="U46" s="800"/>
      <c r="V46" s="800"/>
      <c r="W46" s="800"/>
      <c r="X46" s="800"/>
      <c r="Y46" s="801"/>
      <c r="Z46" s="393">
        <v>1639</v>
      </c>
      <c r="AA46" s="831"/>
      <c r="AB46" s="832"/>
      <c r="AC46" s="832"/>
      <c r="AD46" s="832"/>
      <c r="AE46" s="833"/>
      <c r="AF46" s="394" t="s">
        <v>206</v>
      </c>
      <c r="AG46" s="850"/>
      <c r="AH46" s="850"/>
      <c r="AI46" s="383"/>
      <c r="AJ46" s="421"/>
      <c r="AK46" s="417"/>
      <c r="AL46" s="417"/>
    </row>
    <row r="47" spans="2:39" hidden="1" x14ac:dyDescent="0.25">
      <c r="B47" s="821"/>
      <c r="C47" s="836"/>
      <c r="D47" s="419">
        <v>40</v>
      </c>
      <c r="E47" s="799" t="s">
        <v>385</v>
      </c>
      <c r="F47" s="800"/>
      <c r="G47" s="800"/>
      <c r="H47" s="800"/>
      <c r="I47" s="800"/>
      <c r="J47" s="800"/>
      <c r="K47" s="800"/>
      <c r="L47" s="800"/>
      <c r="M47" s="800"/>
      <c r="N47" s="800"/>
      <c r="O47" s="800"/>
      <c r="P47" s="800"/>
      <c r="Q47" s="800"/>
      <c r="R47" s="800"/>
      <c r="S47" s="800"/>
      <c r="T47" s="800"/>
      <c r="U47" s="800"/>
      <c r="V47" s="800"/>
      <c r="W47" s="800"/>
      <c r="X47" s="800"/>
      <c r="Y47" s="801"/>
      <c r="Z47" s="393">
        <v>1018</v>
      </c>
      <c r="AA47" s="831"/>
      <c r="AB47" s="832"/>
      <c r="AC47" s="832"/>
      <c r="AD47" s="832"/>
      <c r="AE47" s="833"/>
      <c r="AF47" s="394" t="s">
        <v>206</v>
      </c>
      <c r="AG47" s="834"/>
      <c r="AH47" s="834"/>
      <c r="AI47" s="383"/>
      <c r="AJ47" s="423"/>
      <c r="AK47" s="417"/>
      <c r="AL47" s="417"/>
    </row>
    <row r="48" spans="2:39" hidden="1" x14ac:dyDescent="0.25">
      <c r="B48" s="821"/>
      <c r="C48" s="836"/>
      <c r="D48" s="397">
        <v>41</v>
      </c>
      <c r="E48" s="799" t="s">
        <v>386</v>
      </c>
      <c r="F48" s="800"/>
      <c r="G48" s="800"/>
      <c r="H48" s="800"/>
      <c r="I48" s="800"/>
      <c r="J48" s="800"/>
      <c r="K48" s="800"/>
      <c r="L48" s="800"/>
      <c r="M48" s="800"/>
      <c r="N48" s="800"/>
      <c r="O48" s="800"/>
      <c r="P48" s="800"/>
      <c r="Q48" s="800"/>
      <c r="R48" s="800"/>
      <c r="S48" s="800"/>
      <c r="T48" s="800"/>
      <c r="U48" s="800"/>
      <c r="V48" s="800"/>
      <c r="W48" s="800"/>
      <c r="X48" s="800"/>
      <c r="Y48" s="801"/>
      <c r="Z48" s="393">
        <v>162</v>
      </c>
      <c r="AA48" s="831"/>
      <c r="AB48" s="832"/>
      <c r="AC48" s="832"/>
      <c r="AD48" s="832"/>
      <c r="AE48" s="833"/>
      <c r="AF48" s="394" t="s">
        <v>206</v>
      </c>
      <c r="AG48" s="834"/>
      <c r="AH48" s="834"/>
      <c r="AI48" s="383"/>
      <c r="AJ48" s="421"/>
      <c r="AK48" s="417"/>
      <c r="AL48" s="417"/>
    </row>
    <row r="49" spans="1:44" hidden="1" x14ac:dyDescent="0.25">
      <c r="B49" s="821"/>
      <c r="C49" s="836"/>
      <c r="D49" s="419">
        <v>42</v>
      </c>
      <c r="E49" s="799" t="s">
        <v>387</v>
      </c>
      <c r="F49" s="800"/>
      <c r="G49" s="800"/>
      <c r="H49" s="800"/>
      <c r="I49" s="800"/>
      <c r="J49" s="800"/>
      <c r="K49" s="800"/>
      <c r="L49" s="800"/>
      <c r="M49" s="800"/>
      <c r="N49" s="800"/>
      <c r="O49" s="800"/>
      <c r="P49" s="800"/>
      <c r="Q49" s="800"/>
      <c r="R49" s="800"/>
      <c r="S49" s="800"/>
      <c r="T49" s="800"/>
      <c r="U49" s="800"/>
      <c r="V49" s="800"/>
      <c r="W49" s="800"/>
      <c r="X49" s="800"/>
      <c r="Y49" s="801"/>
      <c r="Z49" s="393">
        <v>174</v>
      </c>
      <c r="AA49" s="831"/>
      <c r="AB49" s="832"/>
      <c r="AC49" s="832"/>
      <c r="AD49" s="832"/>
      <c r="AE49" s="833"/>
      <c r="AF49" s="394" t="s">
        <v>206</v>
      </c>
      <c r="AG49" s="834"/>
      <c r="AH49" s="834"/>
      <c r="AI49" s="383"/>
      <c r="AJ49" s="421"/>
      <c r="AK49" s="417"/>
      <c r="AL49" s="417"/>
    </row>
    <row r="50" spans="1:44" x14ac:dyDescent="0.25">
      <c r="B50" s="821"/>
      <c r="C50" s="836"/>
      <c r="D50" s="397">
        <v>43</v>
      </c>
      <c r="E50" s="799" t="s">
        <v>510</v>
      </c>
      <c r="F50" s="800"/>
      <c r="G50" s="800"/>
      <c r="H50" s="800"/>
      <c r="I50" s="800"/>
      <c r="J50" s="800"/>
      <c r="K50" s="800"/>
      <c r="L50" s="800"/>
      <c r="M50" s="800"/>
      <c r="N50" s="800"/>
      <c r="O50" s="800"/>
      <c r="P50" s="800"/>
      <c r="Q50" s="800"/>
      <c r="R50" s="800"/>
      <c r="S50" s="800"/>
      <c r="T50" s="800"/>
      <c r="U50" s="800"/>
      <c r="V50" s="800"/>
      <c r="W50" s="800"/>
      <c r="X50" s="800"/>
      <c r="Y50" s="801"/>
      <c r="Z50" s="393">
        <v>610</v>
      </c>
      <c r="AA50" s="844">
        <f>+AD12+X12</f>
        <v>74500</v>
      </c>
      <c r="AB50" s="845"/>
      <c r="AC50" s="845"/>
      <c r="AD50" s="845"/>
      <c r="AE50" s="846"/>
      <c r="AF50" s="394" t="s">
        <v>206</v>
      </c>
      <c r="AG50" s="834"/>
      <c r="AH50" s="834"/>
      <c r="AI50" s="383"/>
      <c r="AJ50" s="421"/>
      <c r="AK50" s="417"/>
      <c r="AL50" s="417"/>
      <c r="AM50" s="383">
        <v>1</v>
      </c>
    </row>
    <row r="51" spans="1:44" hidden="1" x14ac:dyDescent="0.25">
      <c r="B51" s="821"/>
      <c r="C51" s="836"/>
      <c r="D51" s="419">
        <v>44</v>
      </c>
      <c r="E51" s="799" t="s">
        <v>388</v>
      </c>
      <c r="F51" s="800"/>
      <c r="G51" s="800"/>
      <c r="H51" s="800"/>
      <c r="I51" s="800"/>
      <c r="J51" s="800"/>
      <c r="K51" s="800"/>
      <c r="L51" s="800"/>
      <c r="M51" s="800"/>
      <c r="N51" s="800"/>
      <c r="O51" s="800"/>
      <c r="P51" s="800"/>
      <c r="Q51" s="800"/>
      <c r="R51" s="800"/>
      <c r="S51" s="800"/>
      <c r="T51" s="800"/>
      <c r="U51" s="800"/>
      <c r="V51" s="800"/>
      <c r="W51" s="800"/>
      <c r="X51" s="800"/>
      <c r="Y51" s="801"/>
      <c r="Z51" s="393">
        <v>746</v>
      </c>
      <c r="AA51" s="831"/>
      <c r="AB51" s="832"/>
      <c r="AC51" s="832"/>
      <c r="AD51" s="832"/>
      <c r="AE51" s="833"/>
      <c r="AF51" s="394" t="s">
        <v>206</v>
      </c>
      <c r="AG51" s="834"/>
      <c r="AH51" s="834"/>
      <c r="AI51" s="383"/>
      <c r="AJ51" s="423"/>
      <c r="AK51" s="417"/>
      <c r="AL51" s="417"/>
    </row>
    <row r="52" spans="1:44" hidden="1" x14ac:dyDescent="0.25">
      <c r="B52" s="821"/>
      <c r="C52" s="836"/>
      <c r="D52" s="397">
        <v>45</v>
      </c>
      <c r="E52" s="799" t="s">
        <v>389</v>
      </c>
      <c r="F52" s="800"/>
      <c r="G52" s="800"/>
      <c r="H52" s="800"/>
      <c r="I52" s="800"/>
      <c r="J52" s="800"/>
      <c r="K52" s="800"/>
      <c r="L52" s="800"/>
      <c r="M52" s="800"/>
      <c r="N52" s="800"/>
      <c r="O52" s="800"/>
      <c r="P52" s="800"/>
      <c r="Q52" s="800"/>
      <c r="R52" s="800"/>
      <c r="S52" s="800"/>
      <c r="T52" s="800"/>
      <c r="U52" s="800"/>
      <c r="V52" s="800"/>
      <c r="W52" s="800"/>
      <c r="X52" s="800"/>
      <c r="Y52" s="801"/>
      <c r="Z52" s="393">
        <v>866</v>
      </c>
      <c r="AA52" s="831"/>
      <c r="AB52" s="832"/>
      <c r="AC52" s="832"/>
      <c r="AD52" s="832"/>
      <c r="AE52" s="833"/>
      <c r="AF52" s="394" t="s">
        <v>206</v>
      </c>
      <c r="AG52" s="834"/>
      <c r="AH52" s="834"/>
      <c r="AI52" s="383"/>
      <c r="AJ52" s="421"/>
      <c r="AK52" s="417"/>
      <c r="AL52" s="417"/>
    </row>
    <row r="53" spans="1:44" hidden="1" x14ac:dyDescent="0.25">
      <c r="B53" s="821"/>
      <c r="C53" s="837"/>
      <c r="D53" s="419">
        <v>46</v>
      </c>
      <c r="E53" s="799" t="s">
        <v>390</v>
      </c>
      <c r="F53" s="800"/>
      <c r="G53" s="800"/>
      <c r="H53" s="800"/>
      <c r="I53" s="800"/>
      <c r="J53" s="800"/>
      <c r="K53" s="800"/>
      <c r="L53" s="800"/>
      <c r="M53" s="800"/>
      <c r="N53" s="800"/>
      <c r="O53" s="800"/>
      <c r="P53" s="800"/>
      <c r="Q53" s="800"/>
      <c r="R53" s="800"/>
      <c r="S53" s="800"/>
      <c r="T53" s="800"/>
      <c r="U53" s="800"/>
      <c r="V53" s="800"/>
      <c r="W53" s="800"/>
      <c r="X53" s="800"/>
      <c r="Y53" s="801"/>
      <c r="Z53" s="393">
        <v>607</v>
      </c>
      <c r="AA53" s="831"/>
      <c r="AB53" s="832"/>
      <c r="AC53" s="832"/>
      <c r="AD53" s="832"/>
      <c r="AE53" s="833"/>
      <c r="AF53" s="394" t="s">
        <v>206</v>
      </c>
      <c r="AG53" s="834"/>
      <c r="AH53" s="834"/>
      <c r="AI53" s="383"/>
      <c r="AJ53" s="421"/>
      <c r="AK53" s="417"/>
      <c r="AL53" s="417"/>
    </row>
    <row r="54" spans="1:44" ht="15.75" thickBot="1" x14ac:dyDescent="0.3">
      <c r="B54" s="822"/>
      <c r="C54" s="424"/>
      <c r="D54" s="409">
        <v>47</v>
      </c>
      <c r="E54" s="858" t="s">
        <v>391</v>
      </c>
      <c r="F54" s="859"/>
      <c r="G54" s="859"/>
      <c r="H54" s="859"/>
      <c r="I54" s="859"/>
      <c r="J54" s="859"/>
      <c r="K54" s="859"/>
      <c r="L54" s="859"/>
      <c r="M54" s="859"/>
      <c r="N54" s="859"/>
      <c r="O54" s="859"/>
      <c r="P54" s="859"/>
      <c r="Q54" s="859"/>
      <c r="R54" s="859"/>
      <c r="S54" s="859"/>
      <c r="T54" s="859"/>
      <c r="U54" s="859"/>
      <c r="V54" s="859"/>
      <c r="W54" s="859"/>
      <c r="X54" s="859"/>
      <c r="Y54" s="860"/>
      <c r="Z54" s="409">
        <v>304</v>
      </c>
      <c r="AA54" s="861">
        <f>SUM(AA28:AE33)-SUM(AA34:AE53)</f>
        <v>-128986</v>
      </c>
      <c r="AB54" s="862"/>
      <c r="AC54" s="862"/>
      <c r="AD54" s="862"/>
      <c r="AE54" s="863"/>
      <c r="AF54" s="425" t="s">
        <v>207</v>
      </c>
      <c r="AG54" s="864"/>
      <c r="AH54" s="864"/>
      <c r="AI54" s="426"/>
      <c r="AJ54" s="427"/>
      <c r="AK54" s="428"/>
      <c r="AL54" s="429"/>
      <c r="AM54" s="383">
        <v>1</v>
      </c>
    </row>
    <row r="55" spans="1:44" ht="15" hidden="1" customHeight="1" thickBot="1" x14ac:dyDescent="0.3">
      <c r="B55" s="791" t="s">
        <v>392</v>
      </c>
      <c r="C55" s="430"/>
      <c r="D55" s="431">
        <v>48</v>
      </c>
      <c r="E55" s="724" t="s">
        <v>393</v>
      </c>
      <c r="F55" s="798"/>
      <c r="G55" s="798"/>
      <c r="H55" s="798"/>
      <c r="I55" s="798"/>
      <c r="J55" s="798"/>
      <c r="K55" s="798"/>
      <c r="L55" s="798"/>
      <c r="M55" s="798"/>
      <c r="N55" s="798"/>
      <c r="O55" s="798"/>
      <c r="P55" s="798"/>
      <c r="Q55" s="798"/>
      <c r="R55" s="798"/>
      <c r="S55" s="798"/>
      <c r="T55" s="725"/>
      <c r="U55" s="432"/>
      <c r="V55" s="724" t="s">
        <v>394</v>
      </c>
      <c r="W55" s="798"/>
      <c r="X55" s="798"/>
      <c r="Y55" s="725"/>
      <c r="Z55" s="432"/>
      <c r="AA55" s="865" t="s">
        <v>395</v>
      </c>
      <c r="AB55" s="866"/>
      <c r="AC55" s="866"/>
      <c r="AD55" s="866"/>
      <c r="AE55" s="867"/>
      <c r="AF55" s="433">
        <v>31</v>
      </c>
      <c r="AG55" s="868"/>
      <c r="AH55" s="869"/>
      <c r="AI55" s="869"/>
      <c r="AJ55" s="869"/>
      <c r="AK55" s="870"/>
      <c r="AL55" s="434" t="s">
        <v>205</v>
      </c>
    </row>
    <row r="56" spans="1:44" ht="15" hidden="1" customHeight="1" x14ac:dyDescent="0.25">
      <c r="B56" s="792"/>
      <c r="C56" s="837" t="s">
        <v>396</v>
      </c>
      <c r="D56" s="397">
        <v>49</v>
      </c>
      <c r="E56" s="726" t="s">
        <v>397</v>
      </c>
      <c r="F56" s="727"/>
      <c r="G56" s="727"/>
      <c r="H56" s="727"/>
      <c r="I56" s="727"/>
      <c r="J56" s="727"/>
      <c r="K56" s="727"/>
      <c r="L56" s="727"/>
      <c r="M56" s="727"/>
      <c r="N56" s="727"/>
      <c r="O56" s="727"/>
      <c r="P56" s="727"/>
      <c r="Q56" s="727"/>
      <c r="R56" s="727"/>
      <c r="S56" s="727"/>
      <c r="T56" s="758"/>
      <c r="U56" s="393">
        <v>18</v>
      </c>
      <c r="V56" s="854"/>
      <c r="W56" s="855"/>
      <c r="X56" s="855"/>
      <c r="Y56" s="856"/>
      <c r="Z56" s="393">
        <v>19</v>
      </c>
      <c r="AA56" s="743"/>
      <c r="AB56" s="857"/>
      <c r="AC56" s="857"/>
      <c r="AD56" s="857"/>
      <c r="AE56" s="744"/>
      <c r="AF56" s="435">
        <v>20</v>
      </c>
      <c r="AG56" s="759"/>
      <c r="AH56" s="759"/>
      <c r="AI56" s="759"/>
      <c r="AJ56" s="759"/>
      <c r="AK56" s="759"/>
      <c r="AL56" s="394" t="s">
        <v>205</v>
      </c>
    </row>
    <row r="57" spans="1:44" ht="15" hidden="1" customHeight="1" x14ac:dyDescent="0.25">
      <c r="B57" s="792"/>
      <c r="C57" s="837"/>
      <c r="D57" s="397">
        <v>50</v>
      </c>
      <c r="E57" s="726" t="s">
        <v>398</v>
      </c>
      <c r="F57" s="727"/>
      <c r="G57" s="727"/>
      <c r="H57" s="727"/>
      <c r="I57" s="727"/>
      <c r="J57" s="727"/>
      <c r="K57" s="727"/>
      <c r="L57" s="727"/>
      <c r="M57" s="727"/>
      <c r="N57" s="727"/>
      <c r="O57" s="727"/>
      <c r="P57" s="727"/>
      <c r="Q57" s="727"/>
      <c r="R57" s="727"/>
      <c r="S57" s="727"/>
      <c r="T57" s="758"/>
      <c r="U57" s="393">
        <v>1109</v>
      </c>
      <c r="V57" s="854"/>
      <c r="W57" s="855"/>
      <c r="X57" s="855"/>
      <c r="Y57" s="856"/>
      <c r="Z57" s="393">
        <v>1111</v>
      </c>
      <c r="AA57" s="743"/>
      <c r="AB57" s="857"/>
      <c r="AC57" s="857"/>
      <c r="AD57" s="857"/>
      <c r="AE57" s="744"/>
      <c r="AF57" s="435">
        <v>1113</v>
      </c>
      <c r="AG57" s="759"/>
      <c r="AH57" s="759"/>
      <c r="AI57" s="759"/>
      <c r="AJ57" s="759"/>
      <c r="AK57" s="759"/>
      <c r="AL57" s="394" t="s">
        <v>205</v>
      </c>
    </row>
    <row r="58" spans="1:44" s="437" customFormat="1" ht="18" hidden="1" customHeight="1" x14ac:dyDescent="0.25">
      <c r="A58" s="436"/>
      <c r="B58" s="792"/>
      <c r="C58" s="837"/>
      <c r="D58" s="397">
        <v>51</v>
      </c>
      <c r="E58" s="726" t="s">
        <v>399</v>
      </c>
      <c r="F58" s="727"/>
      <c r="G58" s="727"/>
      <c r="H58" s="727"/>
      <c r="I58" s="727"/>
      <c r="J58" s="727"/>
      <c r="K58" s="727"/>
      <c r="L58" s="727"/>
      <c r="M58" s="727"/>
      <c r="N58" s="727"/>
      <c r="O58" s="727"/>
      <c r="P58" s="727"/>
      <c r="Q58" s="727"/>
      <c r="R58" s="727"/>
      <c r="S58" s="727"/>
      <c r="T58" s="758"/>
      <c r="U58" s="393">
        <v>1640</v>
      </c>
      <c r="V58" s="854"/>
      <c r="W58" s="855"/>
      <c r="X58" s="855"/>
      <c r="Y58" s="856"/>
      <c r="Z58" s="393">
        <v>1641</v>
      </c>
      <c r="AA58" s="743"/>
      <c r="AB58" s="857"/>
      <c r="AC58" s="857"/>
      <c r="AD58" s="857"/>
      <c r="AE58" s="744"/>
      <c r="AF58" s="435">
        <v>1642</v>
      </c>
      <c r="AG58" s="874"/>
      <c r="AH58" s="874"/>
      <c r="AI58" s="874"/>
      <c r="AJ58" s="874"/>
      <c r="AK58" s="874"/>
      <c r="AL58" s="394" t="s">
        <v>205</v>
      </c>
      <c r="AM58" s="383"/>
      <c r="AN58" s="383"/>
      <c r="AO58" s="383"/>
      <c r="AP58" s="436"/>
      <c r="AQ58" s="436"/>
      <c r="AR58" s="436"/>
    </row>
    <row r="59" spans="1:44" hidden="1" x14ac:dyDescent="0.25">
      <c r="B59" s="792"/>
      <c r="C59" s="837"/>
      <c r="D59" s="397">
        <v>52</v>
      </c>
      <c r="E59" s="799" t="s">
        <v>400</v>
      </c>
      <c r="F59" s="800"/>
      <c r="G59" s="800"/>
      <c r="H59" s="800"/>
      <c r="I59" s="800"/>
      <c r="J59" s="800"/>
      <c r="K59" s="800"/>
      <c r="L59" s="800"/>
      <c r="M59" s="800"/>
      <c r="N59" s="800"/>
      <c r="O59" s="800"/>
      <c r="P59" s="800"/>
      <c r="Q59" s="800"/>
      <c r="R59" s="800"/>
      <c r="S59" s="800"/>
      <c r="T59" s="801"/>
      <c r="U59" s="393">
        <v>187</v>
      </c>
      <c r="V59" s="831"/>
      <c r="W59" s="832"/>
      <c r="X59" s="832"/>
      <c r="Y59" s="833"/>
      <c r="Z59" s="393">
        <v>188</v>
      </c>
      <c r="AA59" s="743"/>
      <c r="AB59" s="857"/>
      <c r="AC59" s="857"/>
      <c r="AD59" s="857"/>
      <c r="AE59" s="744"/>
      <c r="AF59" s="393">
        <v>189</v>
      </c>
      <c r="AG59" s="873"/>
      <c r="AH59" s="873"/>
      <c r="AI59" s="873"/>
      <c r="AJ59" s="873"/>
      <c r="AK59" s="873"/>
      <c r="AL59" s="394" t="s">
        <v>205</v>
      </c>
    </row>
    <row r="60" spans="1:44" ht="17.45" hidden="1" customHeight="1" x14ac:dyDescent="0.25">
      <c r="B60" s="792"/>
      <c r="C60" s="888"/>
      <c r="D60" s="397">
        <v>53</v>
      </c>
      <c r="E60" s="799" t="s">
        <v>401</v>
      </c>
      <c r="F60" s="800"/>
      <c r="G60" s="800"/>
      <c r="H60" s="800"/>
      <c r="I60" s="800"/>
      <c r="J60" s="800"/>
      <c r="K60" s="800"/>
      <c r="L60" s="800"/>
      <c r="M60" s="800"/>
      <c r="N60" s="800"/>
      <c r="O60" s="800"/>
      <c r="P60" s="800"/>
      <c r="Q60" s="800"/>
      <c r="R60" s="800"/>
      <c r="S60" s="800"/>
      <c r="T60" s="801"/>
      <c r="U60" s="393">
        <v>1037</v>
      </c>
      <c r="V60" s="831"/>
      <c r="W60" s="832"/>
      <c r="X60" s="832"/>
      <c r="Y60" s="833"/>
      <c r="Z60" s="435">
        <v>1038</v>
      </c>
      <c r="AA60" s="743"/>
      <c r="AB60" s="857"/>
      <c r="AC60" s="857"/>
      <c r="AD60" s="857"/>
      <c r="AE60" s="744"/>
      <c r="AF60" s="393">
        <v>1039</v>
      </c>
      <c r="AG60" s="871"/>
      <c r="AH60" s="871"/>
      <c r="AI60" s="871"/>
      <c r="AJ60" s="871"/>
      <c r="AK60" s="871"/>
      <c r="AL60" s="394" t="s">
        <v>205</v>
      </c>
    </row>
    <row r="61" spans="1:44" ht="15" hidden="1" customHeight="1" x14ac:dyDescent="0.25">
      <c r="B61" s="792"/>
      <c r="C61" s="888"/>
      <c r="D61" s="397">
        <v>54</v>
      </c>
      <c r="E61" s="726" t="s">
        <v>402</v>
      </c>
      <c r="F61" s="727"/>
      <c r="G61" s="727"/>
      <c r="H61" s="727"/>
      <c r="I61" s="727"/>
      <c r="J61" s="727"/>
      <c r="K61" s="727"/>
      <c r="L61" s="727"/>
      <c r="M61" s="727"/>
      <c r="N61" s="727"/>
      <c r="O61" s="727"/>
      <c r="P61" s="727"/>
      <c r="Q61" s="727"/>
      <c r="R61" s="727"/>
      <c r="S61" s="727"/>
      <c r="T61" s="758"/>
      <c r="U61" s="393">
        <v>77</v>
      </c>
      <c r="V61" s="854"/>
      <c r="W61" s="855"/>
      <c r="X61" s="855"/>
      <c r="Y61" s="856"/>
      <c r="Z61" s="393">
        <v>74</v>
      </c>
      <c r="AA61" s="872"/>
      <c r="AB61" s="872"/>
      <c r="AC61" s="872"/>
      <c r="AD61" s="872"/>
      <c r="AE61" s="872"/>
      <c r="AF61" s="393">
        <v>79</v>
      </c>
      <c r="AG61" s="873"/>
      <c r="AH61" s="873"/>
      <c r="AI61" s="873"/>
      <c r="AJ61" s="873"/>
      <c r="AK61" s="873"/>
      <c r="AL61" s="394" t="s">
        <v>205</v>
      </c>
    </row>
    <row r="62" spans="1:44" ht="15" hidden="1" customHeight="1" x14ac:dyDescent="0.25">
      <c r="B62" s="792"/>
      <c r="C62" s="888"/>
      <c r="D62" s="397">
        <v>55</v>
      </c>
      <c r="E62" s="726" t="s">
        <v>403</v>
      </c>
      <c r="F62" s="727"/>
      <c r="G62" s="727"/>
      <c r="H62" s="727"/>
      <c r="I62" s="727"/>
      <c r="J62" s="727"/>
      <c r="K62" s="727"/>
      <c r="L62" s="727"/>
      <c r="M62" s="727"/>
      <c r="N62" s="727"/>
      <c r="O62" s="727"/>
      <c r="P62" s="727"/>
      <c r="Q62" s="727"/>
      <c r="R62" s="727"/>
      <c r="S62" s="727"/>
      <c r="T62" s="758"/>
      <c r="U62" s="393">
        <v>1040</v>
      </c>
      <c r="V62" s="854"/>
      <c r="W62" s="855"/>
      <c r="X62" s="855"/>
      <c r="Y62" s="856"/>
      <c r="Z62" s="438"/>
      <c r="AA62" s="875"/>
      <c r="AB62" s="875"/>
      <c r="AC62" s="875"/>
      <c r="AD62" s="875"/>
      <c r="AE62" s="875"/>
      <c r="AF62" s="393">
        <v>1041</v>
      </c>
      <c r="AG62" s="873"/>
      <c r="AH62" s="873"/>
      <c r="AI62" s="873"/>
      <c r="AJ62" s="873"/>
      <c r="AK62" s="873"/>
      <c r="AL62" s="394" t="s">
        <v>205</v>
      </c>
    </row>
    <row r="63" spans="1:44" ht="15" hidden="1" customHeight="1" x14ac:dyDescent="0.25">
      <c r="B63" s="792"/>
      <c r="C63" s="888"/>
      <c r="D63" s="397">
        <v>56</v>
      </c>
      <c r="E63" s="726" t="s">
        <v>404</v>
      </c>
      <c r="F63" s="727"/>
      <c r="G63" s="727"/>
      <c r="H63" s="727"/>
      <c r="I63" s="727"/>
      <c r="J63" s="727"/>
      <c r="K63" s="727"/>
      <c r="L63" s="727"/>
      <c r="M63" s="727"/>
      <c r="N63" s="727"/>
      <c r="O63" s="727"/>
      <c r="P63" s="727"/>
      <c r="Q63" s="727"/>
      <c r="R63" s="727"/>
      <c r="S63" s="727"/>
      <c r="T63" s="758"/>
      <c r="U63" s="438"/>
      <c r="V63" s="876"/>
      <c r="W63" s="877"/>
      <c r="X63" s="877"/>
      <c r="Y63" s="878"/>
      <c r="Z63" s="438"/>
      <c r="AA63" s="875"/>
      <c r="AB63" s="875"/>
      <c r="AC63" s="875"/>
      <c r="AD63" s="875"/>
      <c r="AE63" s="875"/>
      <c r="AF63" s="393">
        <v>1042</v>
      </c>
      <c r="AG63" s="873"/>
      <c r="AH63" s="873"/>
      <c r="AI63" s="873"/>
      <c r="AJ63" s="873"/>
      <c r="AK63" s="873"/>
      <c r="AL63" s="394" t="s">
        <v>205</v>
      </c>
    </row>
    <row r="64" spans="1:44" ht="15" hidden="1" customHeight="1" x14ac:dyDescent="0.25">
      <c r="B64" s="792"/>
      <c r="C64" s="888"/>
      <c r="D64" s="397">
        <v>57</v>
      </c>
      <c r="E64" s="726" t="s">
        <v>405</v>
      </c>
      <c r="F64" s="727"/>
      <c r="G64" s="727"/>
      <c r="H64" s="727"/>
      <c r="I64" s="727"/>
      <c r="J64" s="727"/>
      <c r="K64" s="727"/>
      <c r="L64" s="727"/>
      <c r="M64" s="727"/>
      <c r="N64" s="727"/>
      <c r="O64" s="727"/>
      <c r="P64" s="727"/>
      <c r="Q64" s="727"/>
      <c r="R64" s="727"/>
      <c r="S64" s="727"/>
      <c r="T64" s="758"/>
      <c r="U64" s="393">
        <v>824</v>
      </c>
      <c r="V64" s="854"/>
      <c r="W64" s="855"/>
      <c r="X64" s="855"/>
      <c r="Y64" s="856"/>
      <c r="Z64" s="438"/>
      <c r="AA64" s="875"/>
      <c r="AB64" s="875"/>
      <c r="AC64" s="875"/>
      <c r="AD64" s="875"/>
      <c r="AE64" s="875"/>
      <c r="AF64" s="393">
        <v>825</v>
      </c>
      <c r="AG64" s="873"/>
      <c r="AH64" s="873"/>
      <c r="AI64" s="873"/>
      <c r="AJ64" s="873"/>
      <c r="AK64" s="873"/>
      <c r="AL64" s="394" t="s">
        <v>205</v>
      </c>
    </row>
    <row r="65" spans="2:38" hidden="1" x14ac:dyDescent="0.25">
      <c r="B65" s="792"/>
      <c r="C65" s="888"/>
      <c r="D65" s="397">
        <v>58</v>
      </c>
      <c r="E65" s="799" t="s">
        <v>406</v>
      </c>
      <c r="F65" s="800"/>
      <c r="G65" s="800"/>
      <c r="H65" s="800"/>
      <c r="I65" s="800"/>
      <c r="J65" s="800"/>
      <c r="K65" s="800"/>
      <c r="L65" s="800"/>
      <c r="M65" s="800"/>
      <c r="N65" s="800"/>
      <c r="O65" s="800"/>
      <c r="P65" s="800"/>
      <c r="Q65" s="800"/>
      <c r="R65" s="800"/>
      <c r="S65" s="800"/>
      <c r="T65" s="801"/>
      <c r="U65" s="393">
        <v>1043</v>
      </c>
      <c r="V65" s="854"/>
      <c r="W65" s="855"/>
      <c r="X65" s="855"/>
      <c r="Y65" s="856"/>
      <c r="Z65" s="435">
        <v>1102</v>
      </c>
      <c r="AA65" s="872"/>
      <c r="AB65" s="872"/>
      <c r="AC65" s="872"/>
      <c r="AD65" s="872"/>
      <c r="AE65" s="872"/>
      <c r="AF65" s="393">
        <v>1044</v>
      </c>
      <c r="AG65" s="873"/>
      <c r="AH65" s="873"/>
      <c r="AI65" s="873"/>
      <c r="AJ65" s="873"/>
      <c r="AK65" s="873"/>
      <c r="AL65" s="394" t="s">
        <v>205</v>
      </c>
    </row>
    <row r="66" spans="2:38" ht="18" hidden="1" customHeight="1" x14ac:dyDescent="0.25">
      <c r="B66" s="792"/>
      <c r="C66" s="888"/>
      <c r="D66" s="397">
        <v>59</v>
      </c>
      <c r="E66" s="726" t="s">
        <v>407</v>
      </c>
      <c r="F66" s="727"/>
      <c r="G66" s="727"/>
      <c r="H66" s="727"/>
      <c r="I66" s="727"/>
      <c r="J66" s="727"/>
      <c r="K66" s="727"/>
      <c r="L66" s="727"/>
      <c r="M66" s="727"/>
      <c r="N66" s="727"/>
      <c r="O66" s="727"/>
      <c r="P66" s="727"/>
      <c r="Q66" s="727"/>
      <c r="R66" s="727"/>
      <c r="S66" s="727"/>
      <c r="T66" s="758"/>
      <c r="U66" s="393">
        <v>113</v>
      </c>
      <c r="V66" s="854"/>
      <c r="W66" s="855"/>
      <c r="X66" s="855"/>
      <c r="Y66" s="856"/>
      <c r="Z66" s="393">
        <v>1007</v>
      </c>
      <c r="AA66" s="872"/>
      <c r="AB66" s="872"/>
      <c r="AC66" s="872"/>
      <c r="AD66" s="872"/>
      <c r="AE66" s="872"/>
      <c r="AF66" s="393">
        <v>114</v>
      </c>
      <c r="AG66" s="873"/>
      <c r="AH66" s="873"/>
      <c r="AI66" s="873"/>
      <c r="AJ66" s="873"/>
      <c r="AK66" s="873"/>
      <c r="AL66" s="394" t="s">
        <v>205</v>
      </c>
    </row>
    <row r="67" spans="2:38" ht="16.7" hidden="1" customHeight="1" x14ac:dyDescent="0.25">
      <c r="B67" s="792"/>
      <c r="C67" s="888"/>
      <c r="D67" s="397">
        <v>60</v>
      </c>
      <c r="E67" s="726" t="s">
        <v>408</v>
      </c>
      <c r="F67" s="727"/>
      <c r="G67" s="727"/>
      <c r="H67" s="727"/>
      <c r="I67" s="727"/>
      <c r="J67" s="727"/>
      <c r="K67" s="727"/>
      <c r="L67" s="727"/>
      <c r="M67" s="727"/>
      <c r="N67" s="727"/>
      <c r="O67" s="727"/>
      <c r="P67" s="727"/>
      <c r="Q67" s="727"/>
      <c r="R67" s="727"/>
      <c r="S67" s="727"/>
      <c r="T67" s="758"/>
      <c r="U67" s="393">
        <v>908</v>
      </c>
      <c r="V67" s="854"/>
      <c r="W67" s="855"/>
      <c r="X67" s="855"/>
      <c r="Y67" s="856"/>
      <c r="Z67" s="438"/>
      <c r="AA67" s="875"/>
      <c r="AB67" s="875"/>
      <c r="AC67" s="875"/>
      <c r="AD67" s="875"/>
      <c r="AE67" s="875"/>
      <c r="AF67" s="393">
        <v>909</v>
      </c>
      <c r="AG67" s="873"/>
      <c r="AH67" s="873"/>
      <c r="AI67" s="873"/>
      <c r="AJ67" s="873"/>
      <c r="AK67" s="873"/>
      <c r="AL67" s="394" t="s">
        <v>205</v>
      </c>
    </row>
    <row r="68" spans="2:38" ht="16.7" hidden="1" customHeight="1" x14ac:dyDescent="0.25">
      <c r="B68" s="792"/>
      <c r="C68" s="888"/>
      <c r="D68" s="397">
        <v>61</v>
      </c>
      <c r="E68" s="726" t="s">
        <v>409</v>
      </c>
      <c r="F68" s="727"/>
      <c r="G68" s="727"/>
      <c r="H68" s="727"/>
      <c r="I68" s="727"/>
      <c r="J68" s="727"/>
      <c r="K68" s="727"/>
      <c r="L68" s="727"/>
      <c r="M68" s="727"/>
      <c r="N68" s="727"/>
      <c r="O68" s="727"/>
      <c r="P68" s="727"/>
      <c r="Q68" s="727"/>
      <c r="R68" s="727"/>
      <c r="S68" s="727"/>
      <c r="T68" s="758"/>
      <c r="U68" s="393">
        <v>951</v>
      </c>
      <c r="V68" s="854"/>
      <c r="W68" s="855"/>
      <c r="X68" s="855"/>
      <c r="Y68" s="856"/>
      <c r="Z68" s="438"/>
      <c r="AA68" s="875"/>
      <c r="AB68" s="875"/>
      <c r="AC68" s="875"/>
      <c r="AD68" s="875"/>
      <c r="AE68" s="875"/>
      <c r="AF68" s="393">
        <v>952</v>
      </c>
      <c r="AG68" s="873"/>
      <c r="AH68" s="873"/>
      <c r="AI68" s="873"/>
      <c r="AJ68" s="873"/>
      <c r="AK68" s="873"/>
      <c r="AL68" s="394" t="s">
        <v>205</v>
      </c>
    </row>
    <row r="69" spans="2:38" ht="15" hidden="1" customHeight="1" x14ac:dyDescent="0.25">
      <c r="B69" s="792"/>
      <c r="C69" s="888"/>
      <c r="D69" s="397">
        <v>62</v>
      </c>
      <c r="E69" s="726" t="s">
        <v>410</v>
      </c>
      <c r="F69" s="727"/>
      <c r="G69" s="727"/>
      <c r="H69" s="727"/>
      <c r="I69" s="727"/>
      <c r="J69" s="727"/>
      <c r="K69" s="727"/>
      <c r="L69" s="727"/>
      <c r="M69" s="727"/>
      <c r="N69" s="727"/>
      <c r="O69" s="727"/>
      <c r="P69" s="727"/>
      <c r="Q69" s="727"/>
      <c r="R69" s="727"/>
      <c r="S69" s="727"/>
      <c r="T69" s="758"/>
      <c r="U69" s="393">
        <v>753</v>
      </c>
      <c r="V69" s="854"/>
      <c r="W69" s="855"/>
      <c r="X69" s="855"/>
      <c r="Y69" s="856"/>
      <c r="Z69" s="393">
        <v>754</v>
      </c>
      <c r="AA69" s="872"/>
      <c r="AB69" s="872"/>
      <c r="AC69" s="872"/>
      <c r="AD69" s="872"/>
      <c r="AE69" s="872"/>
      <c r="AF69" s="393">
        <v>755</v>
      </c>
      <c r="AG69" s="873"/>
      <c r="AH69" s="873"/>
      <c r="AI69" s="873"/>
      <c r="AJ69" s="873"/>
      <c r="AK69" s="873"/>
      <c r="AL69" s="394" t="s">
        <v>205</v>
      </c>
    </row>
    <row r="70" spans="2:38" ht="14.45" hidden="1" customHeight="1" x14ac:dyDescent="0.25">
      <c r="B70" s="792"/>
      <c r="C70" s="888"/>
      <c r="D70" s="397">
        <v>63</v>
      </c>
      <c r="E70" s="799" t="s">
        <v>411</v>
      </c>
      <c r="F70" s="800"/>
      <c r="G70" s="800"/>
      <c r="H70" s="800"/>
      <c r="I70" s="800"/>
      <c r="J70" s="800"/>
      <c r="K70" s="800"/>
      <c r="L70" s="800"/>
      <c r="M70" s="800"/>
      <c r="N70" s="800"/>
      <c r="O70" s="800"/>
      <c r="P70" s="800"/>
      <c r="Q70" s="800"/>
      <c r="R70" s="800"/>
      <c r="S70" s="800"/>
      <c r="T70" s="801"/>
      <c r="U70" s="393">
        <v>133</v>
      </c>
      <c r="V70" s="854"/>
      <c r="W70" s="855"/>
      <c r="X70" s="855"/>
      <c r="Y70" s="856"/>
      <c r="Z70" s="393">
        <v>138</v>
      </c>
      <c r="AA70" s="872"/>
      <c r="AB70" s="872"/>
      <c r="AC70" s="872"/>
      <c r="AD70" s="872"/>
      <c r="AE70" s="872"/>
      <c r="AF70" s="393">
        <v>134</v>
      </c>
      <c r="AG70" s="873"/>
      <c r="AH70" s="873"/>
      <c r="AI70" s="873"/>
      <c r="AJ70" s="873"/>
      <c r="AK70" s="873"/>
      <c r="AL70" s="394" t="s">
        <v>205</v>
      </c>
    </row>
    <row r="71" spans="2:38" ht="14.45" hidden="1" customHeight="1" x14ac:dyDescent="0.25">
      <c r="B71" s="792"/>
      <c r="C71" s="888"/>
      <c r="D71" s="397">
        <v>64</v>
      </c>
      <c r="E71" s="799" t="s">
        <v>412</v>
      </c>
      <c r="F71" s="800"/>
      <c r="G71" s="800"/>
      <c r="H71" s="800"/>
      <c r="I71" s="800"/>
      <c r="J71" s="800"/>
      <c r="K71" s="800"/>
      <c r="L71" s="800"/>
      <c r="M71" s="800"/>
      <c r="N71" s="800"/>
      <c r="O71" s="800"/>
      <c r="P71" s="800"/>
      <c r="Q71" s="800"/>
      <c r="R71" s="800"/>
      <c r="S71" s="800"/>
      <c r="T71" s="801"/>
      <c r="U71" s="393">
        <v>32</v>
      </c>
      <c r="V71" s="854"/>
      <c r="W71" s="855"/>
      <c r="X71" s="855"/>
      <c r="Y71" s="856"/>
      <c r="Z71" s="393">
        <v>76</v>
      </c>
      <c r="AA71" s="872"/>
      <c r="AB71" s="872"/>
      <c r="AC71" s="872"/>
      <c r="AD71" s="872"/>
      <c r="AE71" s="872"/>
      <c r="AF71" s="393">
        <v>34</v>
      </c>
      <c r="AG71" s="873"/>
      <c r="AH71" s="873"/>
      <c r="AI71" s="873"/>
      <c r="AJ71" s="873"/>
      <c r="AK71" s="873"/>
      <c r="AL71" s="394" t="s">
        <v>205</v>
      </c>
    </row>
    <row r="72" spans="2:38" ht="14.45" hidden="1" customHeight="1" x14ac:dyDescent="0.25">
      <c r="B72" s="792"/>
      <c r="C72" s="888"/>
      <c r="D72" s="397">
        <v>65</v>
      </c>
      <c r="E72" s="439" t="s">
        <v>413</v>
      </c>
      <c r="F72" s="440"/>
      <c r="G72" s="440"/>
      <c r="H72" s="440"/>
      <c r="I72" s="440"/>
      <c r="J72" s="440"/>
      <c r="K72" s="440"/>
      <c r="L72" s="440"/>
      <c r="M72" s="440"/>
      <c r="N72" s="440"/>
      <c r="O72" s="440"/>
      <c r="P72" s="440"/>
      <c r="Q72" s="440"/>
      <c r="R72" s="440"/>
      <c r="S72" s="440"/>
      <c r="T72" s="440"/>
      <c r="U72" s="393">
        <v>1643</v>
      </c>
      <c r="V72" s="854"/>
      <c r="W72" s="855"/>
      <c r="X72" s="855"/>
      <c r="Y72" s="856"/>
      <c r="Z72" s="438"/>
      <c r="AA72" s="875"/>
      <c r="AB72" s="875"/>
      <c r="AC72" s="875"/>
      <c r="AD72" s="875"/>
      <c r="AE72" s="875"/>
      <c r="AF72" s="393">
        <v>1644</v>
      </c>
      <c r="AG72" s="873"/>
      <c r="AH72" s="873"/>
      <c r="AI72" s="873"/>
      <c r="AJ72" s="873"/>
      <c r="AK72" s="873"/>
      <c r="AL72" s="394" t="s">
        <v>205</v>
      </c>
    </row>
    <row r="73" spans="2:38" ht="15" hidden="1" customHeight="1" x14ac:dyDescent="0.25">
      <c r="B73" s="792"/>
      <c r="C73" s="888"/>
      <c r="D73" s="397">
        <v>66</v>
      </c>
      <c r="E73" s="726" t="s">
        <v>414</v>
      </c>
      <c r="F73" s="727"/>
      <c r="G73" s="727"/>
      <c r="H73" s="727"/>
      <c r="I73" s="727"/>
      <c r="J73" s="727"/>
      <c r="K73" s="727"/>
      <c r="L73" s="727"/>
      <c r="M73" s="727"/>
      <c r="N73" s="727"/>
      <c r="O73" s="727"/>
      <c r="P73" s="727"/>
      <c r="Q73" s="727"/>
      <c r="R73" s="727"/>
      <c r="S73" s="727"/>
      <c r="T73" s="758"/>
      <c r="U73" s="393">
        <v>1133</v>
      </c>
      <c r="V73" s="854"/>
      <c r="W73" s="855"/>
      <c r="X73" s="855"/>
      <c r="Y73" s="856"/>
      <c r="Z73" s="438"/>
      <c r="AA73" s="875"/>
      <c r="AB73" s="875"/>
      <c r="AC73" s="875"/>
      <c r="AD73" s="875"/>
      <c r="AE73" s="875"/>
      <c r="AF73" s="393">
        <v>1135</v>
      </c>
      <c r="AG73" s="873"/>
      <c r="AH73" s="873"/>
      <c r="AI73" s="873"/>
      <c r="AJ73" s="873"/>
      <c r="AK73" s="873"/>
      <c r="AL73" s="394" t="s">
        <v>205</v>
      </c>
    </row>
    <row r="74" spans="2:38" ht="15" hidden="1" customHeight="1" x14ac:dyDescent="0.25">
      <c r="B74" s="792"/>
      <c r="C74" s="888"/>
      <c r="D74" s="397">
        <v>67</v>
      </c>
      <c r="E74" s="726" t="s">
        <v>415</v>
      </c>
      <c r="F74" s="727"/>
      <c r="G74" s="727"/>
      <c r="H74" s="727"/>
      <c r="I74" s="727"/>
      <c r="J74" s="727"/>
      <c r="K74" s="727"/>
      <c r="L74" s="727"/>
      <c r="M74" s="727"/>
      <c r="N74" s="727"/>
      <c r="O74" s="727"/>
      <c r="P74" s="727"/>
      <c r="Q74" s="727"/>
      <c r="R74" s="727"/>
      <c r="S74" s="727"/>
      <c r="T74" s="758"/>
      <c r="U74" s="393">
        <v>1134</v>
      </c>
      <c r="V74" s="854"/>
      <c r="W74" s="855"/>
      <c r="X74" s="855"/>
      <c r="Y74" s="856"/>
      <c r="Z74" s="438"/>
      <c r="AA74" s="875"/>
      <c r="AB74" s="875"/>
      <c r="AC74" s="875"/>
      <c r="AD74" s="875"/>
      <c r="AE74" s="875"/>
      <c r="AF74" s="393">
        <v>1136</v>
      </c>
      <c r="AG74" s="873"/>
      <c r="AH74" s="873"/>
      <c r="AI74" s="873"/>
      <c r="AJ74" s="873"/>
      <c r="AK74" s="873"/>
      <c r="AL74" s="394" t="s">
        <v>205</v>
      </c>
    </row>
    <row r="75" spans="2:38" ht="31.7" hidden="1" customHeight="1" x14ac:dyDescent="0.25">
      <c r="B75" s="792"/>
      <c r="C75" s="888"/>
      <c r="D75" s="397">
        <v>68</v>
      </c>
      <c r="E75" s="726" t="s">
        <v>416</v>
      </c>
      <c r="F75" s="727"/>
      <c r="G75" s="727"/>
      <c r="H75" s="727"/>
      <c r="I75" s="727"/>
      <c r="J75" s="727"/>
      <c r="K75" s="727"/>
      <c r="L75" s="727"/>
      <c r="M75" s="727"/>
      <c r="N75" s="727"/>
      <c r="O75" s="727"/>
      <c r="P75" s="393">
        <v>911</v>
      </c>
      <c r="Q75" s="760"/>
      <c r="R75" s="761"/>
      <c r="S75" s="761"/>
      <c r="T75" s="761"/>
      <c r="U75" s="761"/>
      <c r="V75" s="726" t="s">
        <v>417</v>
      </c>
      <c r="W75" s="727"/>
      <c r="X75" s="727"/>
      <c r="Y75" s="758"/>
      <c r="Z75" s="441">
        <v>913</v>
      </c>
      <c r="AA75" s="854"/>
      <c r="AB75" s="855"/>
      <c r="AC75" s="855"/>
      <c r="AD75" s="855"/>
      <c r="AE75" s="856"/>
      <c r="AF75" s="393">
        <v>914</v>
      </c>
      <c r="AG75" s="873"/>
      <c r="AH75" s="873"/>
      <c r="AI75" s="873"/>
      <c r="AJ75" s="873"/>
      <c r="AK75" s="873"/>
      <c r="AL75" s="394" t="s">
        <v>205</v>
      </c>
    </row>
    <row r="76" spans="2:38" ht="29.25" hidden="1" customHeight="1" x14ac:dyDescent="0.25">
      <c r="B76" s="792"/>
      <c r="C76" s="888"/>
      <c r="D76" s="397">
        <v>69</v>
      </c>
      <c r="E76" s="726" t="s">
        <v>418</v>
      </c>
      <c r="F76" s="727"/>
      <c r="G76" s="727"/>
      <c r="H76" s="727"/>
      <c r="I76" s="727"/>
      <c r="J76" s="727"/>
      <c r="K76" s="727"/>
      <c r="L76" s="727"/>
      <c r="M76" s="727"/>
      <c r="N76" s="727"/>
      <c r="O76" s="758"/>
      <c r="P76" s="393">
        <v>923</v>
      </c>
      <c r="Q76" s="754"/>
      <c r="R76" s="879"/>
      <c r="S76" s="879"/>
      <c r="T76" s="879"/>
      <c r="U76" s="755"/>
      <c r="V76" s="847" t="s">
        <v>419</v>
      </c>
      <c r="W76" s="848"/>
      <c r="X76" s="848"/>
      <c r="Y76" s="849"/>
      <c r="Z76" s="441">
        <v>924</v>
      </c>
      <c r="AA76" s="854"/>
      <c r="AB76" s="855"/>
      <c r="AC76" s="855"/>
      <c r="AD76" s="855"/>
      <c r="AE76" s="856"/>
      <c r="AF76" s="393">
        <v>925</v>
      </c>
      <c r="AG76" s="873"/>
      <c r="AH76" s="873"/>
      <c r="AI76" s="873"/>
      <c r="AJ76" s="873"/>
      <c r="AK76" s="873"/>
      <c r="AL76" s="394" t="s">
        <v>205</v>
      </c>
    </row>
    <row r="77" spans="2:38" ht="15" hidden="1" customHeight="1" x14ac:dyDescent="0.25">
      <c r="B77" s="792"/>
      <c r="C77" s="888"/>
      <c r="D77" s="397">
        <v>70</v>
      </c>
      <c r="E77" s="726" t="s">
        <v>420</v>
      </c>
      <c r="F77" s="727"/>
      <c r="G77" s="727"/>
      <c r="H77" s="727"/>
      <c r="I77" s="727"/>
      <c r="J77" s="727"/>
      <c r="K77" s="727"/>
      <c r="L77" s="727"/>
      <c r="M77" s="727"/>
      <c r="N77" s="727"/>
      <c r="O77" s="727"/>
      <c r="P77" s="727"/>
      <c r="Q77" s="727"/>
      <c r="R77" s="727"/>
      <c r="S77" s="727"/>
      <c r="T77" s="727"/>
      <c r="U77" s="727"/>
      <c r="V77" s="727"/>
      <c r="W77" s="727"/>
      <c r="X77" s="727"/>
      <c r="Y77" s="727"/>
      <c r="Z77" s="727"/>
      <c r="AA77" s="727"/>
      <c r="AB77" s="727"/>
      <c r="AC77" s="727"/>
      <c r="AD77" s="727"/>
      <c r="AE77" s="758"/>
      <c r="AF77" s="393">
        <v>1048</v>
      </c>
      <c r="AG77" s="880"/>
      <c r="AH77" s="880"/>
      <c r="AI77" s="880"/>
      <c r="AJ77" s="880"/>
      <c r="AK77" s="880"/>
      <c r="AL77" s="442" t="s">
        <v>205</v>
      </c>
    </row>
    <row r="78" spans="2:38" ht="18" hidden="1" customHeight="1" x14ac:dyDescent="0.25">
      <c r="B78" s="792"/>
      <c r="C78" s="888"/>
      <c r="D78" s="397">
        <v>71</v>
      </c>
      <c r="E78" s="726" t="s">
        <v>421</v>
      </c>
      <c r="F78" s="727"/>
      <c r="G78" s="727"/>
      <c r="H78" s="727"/>
      <c r="I78" s="727"/>
      <c r="J78" s="727"/>
      <c r="K78" s="727"/>
      <c r="L78" s="727"/>
      <c r="M78" s="727"/>
      <c r="N78" s="727"/>
      <c r="O78" s="758"/>
      <c r="P78" s="393">
        <v>1051</v>
      </c>
      <c r="Q78" s="760"/>
      <c r="R78" s="761"/>
      <c r="S78" s="761"/>
      <c r="T78" s="761"/>
      <c r="U78" s="762"/>
      <c r="V78" s="726" t="s">
        <v>422</v>
      </c>
      <c r="W78" s="727"/>
      <c r="X78" s="727"/>
      <c r="Y78" s="758"/>
      <c r="Z78" s="393">
        <v>1052</v>
      </c>
      <c r="AA78" s="854"/>
      <c r="AB78" s="855"/>
      <c r="AC78" s="855"/>
      <c r="AD78" s="855"/>
      <c r="AE78" s="856"/>
      <c r="AF78" s="393">
        <v>1053</v>
      </c>
      <c r="AG78" s="880"/>
      <c r="AH78" s="880"/>
      <c r="AI78" s="880"/>
      <c r="AJ78" s="880"/>
      <c r="AK78" s="880"/>
      <c r="AL78" s="394" t="s">
        <v>205</v>
      </c>
    </row>
    <row r="79" spans="2:38" ht="18" hidden="1" customHeight="1" x14ac:dyDescent="0.25">
      <c r="B79" s="792"/>
      <c r="C79" s="888"/>
      <c r="D79" s="397">
        <v>72</v>
      </c>
      <c r="E79" s="726" t="s">
        <v>423</v>
      </c>
      <c r="F79" s="727"/>
      <c r="G79" s="727"/>
      <c r="H79" s="727"/>
      <c r="I79" s="727"/>
      <c r="J79" s="727"/>
      <c r="K79" s="727"/>
      <c r="L79" s="727"/>
      <c r="M79" s="727"/>
      <c r="N79" s="727"/>
      <c r="O79" s="758"/>
      <c r="P79" s="393">
        <v>21</v>
      </c>
      <c r="Q79" s="760"/>
      <c r="R79" s="761"/>
      <c r="S79" s="761"/>
      <c r="T79" s="761"/>
      <c r="U79" s="762"/>
      <c r="V79" s="726" t="s">
        <v>424</v>
      </c>
      <c r="W79" s="727"/>
      <c r="X79" s="727"/>
      <c r="Y79" s="758"/>
      <c r="Z79" s="441">
        <v>43</v>
      </c>
      <c r="AA79" s="854"/>
      <c r="AB79" s="855"/>
      <c r="AC79" s="855"/>
      <c r="AD79" s="855"/>
      <c r="AE79" s="856"/>
      <c r="AF79" s="393">
        <v>756</v>
      </c>
      <c r="AG79" s="880"/>
      <c r="AH79" s="880"/>
      <c r="AI79" s="880"/>
      <c r="AJ79" s="880"/>
      <c r="AK79" s="880"/>
      <c r="AL79" s="394" t="s">
        <v>205</v>
      </c>
    </row>
    <row r="80" spans="2:38" ht="18" hidden="1" customHeight="1" x14ac:dyDescent="0.25">
      <c r="B80" s="792"/>
      <c r="C80" s="888"/>
      <c r="D80" s="397">
        <v>73</v>
      </c>
      <c r="E80" s="726" t="s">
        <v>425</v>
      </c>
      <c r="F80" s="727"/>
      <c r="G80" s="727"/>
      <c r="H80" s="727"/>
      <c r="I80" s="727"/>
      <c r="J80" s="727"/>
      <c r="K80" s="727"/>
      <c r="L80" s="727"/>
      <c r="M80" s="727"/>
      <c r="N80" s="727"/>
      <c r="O80" s="758"/>
      <c r="P80" s="393">
        <v>767</v>
      </c>
      <c r="Q80" s="760"/>
      <c r="R80" s="761"/>
      <c r="S80" s="761"/>
      <c r="T80" s="761"/>
      <c r="U80" s="762"/>
      <c r="V80" s="854" t="s">
        <v>426</v>
      </c>
      <c r="W80" s="855"/>
      <c r="X80" s="855"/>
      <c r="Y80" s="856"/>
      <c r="Z80" s="393">
        <v>862</v>
      </c>
      <c r="AA80" s="854"/>
      <c r="AB80" s="855"/>
      <c r="AC80" s="855"/>
      <c r="AD80" s="855"/>
      <c r="AE80" s="856"/>
      <c r="AF80" s="393">
        <v>863</v>
      </c>
      <c r="AG80" s="880"/>
      <c r="AH80" s="880"/>
      <c r="AI80" s="880"/>
      <c r="AJ80" s="880"/>
      <c r="AK80" s="880"/>
      <c r="AL80" s="394" t="s">
        <v>205</v>
      </c>
    </row>
    <row r="81" spans="1:44" ht="20.45" hidden="1" customHeight="1" x14ac:dyDescent="0.25">
      <c r="B81" s="792"/>
      <c r="C81" s="881" t="s">
        <v>427</v>
      </c>
      <c r="D81" s="397">
        <v>74</v>
      </c>
      <c r="E81" s="726" t="s">
        <v>428</v>
      </c>
      <c r="F81" s="727"/>
      <c r="G81" s="727"/>
      <c r="H81" s="727"/>
      <c r="I81" s="727"/>
      <c r="J81" s="727"/>
      <c r="K81" s="727"/>
      <c r="L81" s="727"/>
      <c r="M81" s="727"/>
      <c r="N81" s="727"/>
      <c r="O81" s="727"/>
      <c r="P81" s="727"/>
      <c r="Q81" s="727"/>
      <c r="R81" s="727"/>
      <c r="S81" s="727"/>
      <c r="T81" s="758"/>
      <c r="U81" s="393">
        <v>51</v>
      </c>
      <c r="V81" s="854"/>
      <c r="W81" s="855"/>
      <c r="X81" s="855"/>
      <c r="Y81" s="856"/>
      <c r="Z81" s="393">
        <v>63</v>
      </c>
      <c r="AA81" s="882"/>
      <c r="AB81" s="883"/>
      <c r="AC81" s="883"/>
      <c r="AD81" s="883"/>
      <c r="AE81" s="884"/>
      <c r="AF81" s="393">
        <v>71</v>
      </c>
      <c r="AG81" s="885"/>
      <c r="AH81" s="886"/>
      <c r="AI81" s="886"/>
      <c r="AJ81" s="886"/>
      <c r="AK81" s="887"/>
      <c r="AL81" s="396" t="s">
        <v>206</v>
      </c>
    </row>
    <row r="82" spans="1:44" ht="24" hidden="1" customHeight="1" x14ac:dyDescent="0.25">
      <c r="B82" s="792"/>
      <c r="C82" s="836"/>
      <c r="D82" s="397">
        <v>75</v>
      </c>
      <c r="E82" s="726" t="s">
        <v>429</v>
      </c>
      <c r="F82" s="727"/>
      <c r="G82" s="727"/>
      <c r="H82" s="727"/>
      <c r="I82" s="727"/>
      <c r="J82" s="727"/>
      <c r="K82" s="727"/>
      <c r="L82" s="727"/>
      <c r="M82" s="727"/>
      <c r="N82" s="727"/>
      <c r="O82" s="758"/>
      <c r="P82" s="393">
        <v>36</v>
      </c>
      <c r="Q82" s="760"/>
      <c r="R82" s="761"/>
      <c r="S82" s="761"/>
      <c r="T82" s="761"/>
      <c r="U82" s="762"/>
      <c r="V82" s="726" t="s">
        <v>430</v>
      </c>
      <c r="W82" s="727"/>
      <c r="X82" s="727"/>
      <c r="Y82" s="758"/>
      <c r="Z82" s="393">
        <v>848</v>
      </c>
      <c r="AA82" s="443"/>
      <c r="AB82" s="443"/>
      <c r="AC82" s="443"/>
      <c r="AD82" s="443"/>
      <c r="AE82" s="444"/>
      <c r="AF82" s="393">
        <v>849</v>
      </c>
      <c r="AG82" s="885"/>
      <c r="AH82" s="886"/>
      <c r="AI82" s="886"/>
      <c r="AJ82" s="886"/>
      <c r="AK82" s="887"/>
      <c r="AL82" s="396" t="s">
        <v>206</v>
      </c>
    </row>
    <row r="83" spans="1:44" ht="24" hidden="1" customHeight="1" x14ac:dyDescent="0.25">
      <c r="B83" s="792"/>
      <c r="C83" s="836"/>
      <c r="D83" s="397">
        <v>76</v>
      </c>
      <c r="E83" s="726" t="s">
        <v>431</v>
      </c>
      <c r="F83" s="727"/>
      <c r="G83" s="727"/>
      <c r="H83" s="727"/>
      <c r="I83" s="727"/>
      <c r="J83" s="727"/>
      <c r="K83" s="727"/>
      <c r="L83" s="727"/>
      <c r="M83" s="727"/>
      <c r="N83" s="727"/>
      <c r="O83" s="758"/>
      <c r="P83" s="393">
        <v>82</v>
      </c>
      <c r="Q83" s="760"/>
      <c r="R83" s="761"/>
      <c r="S83" s="761"/>
      <c r="T83" s="761"/>
      <c r="U83" s="762"/>
      <c r="V83" s="726" t="s">
        <v>432</v>
      </c>
      <c r="W83" s="727"/>
      <c r="X83" s="727"/>
      <c r="Y83" s="758"/>
      <c r="Z83" s="393">
        <v>1123</v>
      </c>
      <c r="AA83" s="443"/>
      <c r="AB83" s="443"/>
      <c r="AC83" s="443"/>
      <c r="AD83" s="443"/>
      <c r="AE83" s="444"/>
      <c r="AF83" s="393">
        <v>1125</v>
      </c>
      <c r="AG83" s="885"/>
      <c r="AH83" s="886"/>
      <c r="AI83" s="886"/>
      <c r="AJ83" s="886"/>
      <c r="AK83" s="887"/>
      <c r="AL83" s="394" t="s">
        <v>206</v>
      </c>
    </row>
    <row r="84" spans="1:44" ht="24" hidden="1" customHeight="1" x14ac:dyDescent="0.25">
      <c r="B84" s="792"/>
      <c r="C84" s="836"/>
      <c r="D84" s="397">
        <v>77</v>
      </c>
      <c r="E84" s="726" t="s">
        <v>433</v>
      </c>
      <c r="F84" s="727"/>
      <c r="G84" s="727"/>
      <c r="H84" s="727"/>
      <c r="I84" s="727"/>
      <c r="J84" s="727"/>
      <c r="K84" s="727"/>
      <c r="L84" s="727"/>
      <c r="M84" s="727"/>
      <c r="N84" s="727"/>
      <c r="O84" s="758"/>
      <c r="P84" s="393">
        <v>83</v>
      </c>
      <c r="Q84" s="760"/>
      <c r="R84" s="761"/>
      <c r="S84" s="761"/>
      <c r="T84" s="761"/>
      <c r="U84" s="762"/>
      <c r="V84" s="726" t="s">
        <v>434</v>
      </c>
      <c r="W84" s="727"/>
      <c r="X84" s="727"/>
      <c r="Y84" s="758"/>
      <c r="Z84" s="393">
        <v>173</v>
      </c>
      <c r="AA84" s="443"/>
      <c r="AB84" s="443"/>
      <c r="AC84" s="443"/>
      <c r="AD84" s="443"/>
      <c r="AE84" s="444"/>
      <c r="AF84" s="393">
        <v>612</v>
      </c>
      <c r="AG84" s="885"/>
      <c r="AH84" s="886"/>
      <c r="AI84" s="886"/>
      <c r="AJ84" s="886"/>
      <c r="AK84" s="887"/>
      <c r="AL84" s="394" t="s">
        <v>206</v>
      </c>
    </row>
    <row r="85" spans="1:44" ht="29.25" hidden="1" customHeight="1" x14ac:dyDescent="0.25">
      <c r="B85" s="792"/>
      <c r="C85" s="836"/>
      <c r="D85" s="397">
        <v>78</v>
      </c>
      <c r="E85" s="726" t="s">
        <v>435</v>
      </c>
      <c r="F85" s="727"/>
      <c r="G85" s="727"/>
      <c r="H85" s="727"/>
      <c r="I85" s="727"/>
      <c r="J85" s="727"/>
      <c r="K85" s="727"/>
      <c r="L85" s="727"/>
      <c r="M85" s="727"/>
      <c r="N85" s="727"/>
      <c r="O85" s="758"/>
      <c r="P85" s="393">
        <v>198</v>
      </c>
      <c r="Q85" s="760"/>
      <c r="R85" s="761"/>
      <c r="S85" s="761"/>
      <c r="T85" s="761"/>
      <c r="U85" s="762"/>
      <c r="V85" s="847" t="s">
        <v>436</v>
      </c>
      <c r="W85" s="848"/>
      <c r="X85" s="848"/>
      <c r="Y85" s="849"/>
      <c r="Z85" s="393">
        <v>54</v>
      </c>
      <c r="AA85" s="443"/>
      <c r="AB85" s="443"/>
      <c r="AC85" s="443"/>
      <c r="AD85" s="443"/>
      <c r="AE85" s="444"/>
      <c r="AF85" s="393">
        <v>611</v>
      </c>
      <c r="AG85" s="885"/>
      <c r="AH85" s="886"/>
      <c r="AI85" s="886"/>
      <c r="AJ85" s="886"/>
      <c r="AK85" s="887"/>
      <c r="AL85" s="396" t="s">
        <v>206</v>
      </c>
    </row>
    <row r="86" spans="1:44" ht="24" hidden="1" customHeight="1" x14ac:dyDescent="0.25">
      <c r="B86" s="792"/>
      <c r="C86" s="836"/>
      <c r="D86" s="397">
        <v>79</v>
      </c>
      <c r="E86" s="726" t="s">
        <v>437</v>
      </c>
      <c r="F86" s="727"/>
      <c r="G86" s="727"/>
      <c r="H86" s="727"/>
      <c r="I86" s="727"/>
      <c r="J86" s="727"/>
      <c r="K86" s="727"/>
      <c r="L86" s="727"/>
      <c r="M86" s="727"/>
      <c r="N86" s="727"/>
      <c r="O86" s="758"/>
      <c r="P86" s="393">
        <v>832</v>
      </c>
      <c r="Q86" s="760"/>
      <c r="R86" s="761"/>
      <c r="S86" s="761"/>
      <c r="T86" s="761"/>
      <c r="U86" s="762"/>
      <c r="V86" s="726" t="s">
        <v>438</v>
      </c>
      <c r="W86" s="727"/>
      <c r="X86" s="727"/>
      <c r="Y86" s="758"/>
      <c r="Z86" s="393">
        <v>833</v>
      </c>
      <c r="AA86" s="443"/>
      <c r="AB86" s="443"/>
      <c r="AC86" s="443"/>
      <c r="AD86" s="443"/>
      <c r="AE86" s="444"/>
      <c r="AF86" s="393">
        <v>834</v>
      </c>
      <c r="AG86" s="885"/>
      <c r="AH86" s="886"/>
      <c r="AI86" s="886"/>
      <c r="AJ86" s="886"/>
      <c r="AK86" s="887"/>
      <c r="AL86" s="396" t="s">
        <v>206</v>
      </c>
    </row>
    <row r="87" spans="1:44" ht="24" hidden="1" customHeight="1" x14ac:dyDescent="0.25">
      <c r="B87" s="792"/>
      <c r="C87" s="836"/>
      <c r="D87" s="397">
        <v>80</v>
      </c>
      <c r="E87" s="726" t="s">
        <v>439</v>
      </c>
      <c r="F87" s="727"/>
      <c r="G87" s="727"/>
      <c r="H87" s="727"/>
      <c r="I87" s="727"/>
      <c r="J87" s="727"/>
      <c r="K87" s="727"/>
      <c r="L87" s="727"/>
      <c r="M87" s="727"/>
      <c r="N87" s="727"/>
      <c r="O87" s="758"/>
      <c r="P87" s="393">
        <v>912</v>
      </c>
      <c r="Q87" s="760"/>
      <c r="R87" s="761"/>
      <c r="S87" s="761"/>
      <c r="T87" s="761"/>
      <c r="U87" s="762"/>
      <c r="V87" s="726" t="s">
        <v>440</v>
      </c>
      <c r="W87" s="727"/>
      <c r="X87" s="727"/>
      <c r="Y87" s="758"/>
      <c r="Z87" s="393">
        <v>167</v>
      </c>
      <c r="AA87" s="443"/>
      <c r="AB87" s="443"/>
      <c r="AC87" s="443"/>
      <c r="AD87" s="443"/>
      <c r="AE87" s="444"/>
      <c r="AF87" s="393">
        <v>747</v>
      </c>
      <c r="AG87" s="885"/>
      <c r="AH87" s="886"/>
      <c r="AI87" s="886"/>
      <c r="AJ87" s="886"/>
      <c r="AK87" s="887"/>
      <c r="AL87" s="394" t="s">
        <v>206</v>
      </c>
    </row>
    <row r="88" spans="1:44" ht="33.75" customHeight="1" x14ac:dyDescent="0.25">
      <c r="B88" s="792"/>
      <c r="C88" s="836"/>
      <c r="D88" s="397">
        <v>81</v>
      </c>
      <c r="E88" s="726" t="s">
        <v>441</v>
      </c>
      <c r="F88" s="727"/>
      <c r="G88" s="727"/>
      <c r="H88" s="727"/>
      <c r="I88" s="727"/>
      <c r="J88" s="727"/>
      <c r="K88" s="727"/>
      <c r="L88" s="727"/>
      <c r="M88" s="727"/>
      <c r="N88" s="727"/>
      <c r="O88" s="758"/>
      <c r="P88" s="393">
        <v>119</v>
      </c>
      <c r="Q88" s="889"/>
      <c r="R88" s="890"/>
      <c r="S88" s="890"/>
      <c r="T88" s="890"/>
      <c r="U88" s="891"/>
      <c r="V88" s="892" t="s">
        <v>442</v>
      </c>
      <c r="W88" s="893"/>
      <c r="X88" s="893"/>
      <c r="Y88" s="894"/>
      <c r="Z88" s="393">
        <v>116</v>
      </c>
      <c r="AA88" s="898">
        <f>-AA54</f>
        <v>128986</v>
      </c>
      <c r="AB88" s="899"/>
      <c r="AC88" s="899"/>
      <c r="AD88" s="899"/>
      <c r="AE88" s="900"/>
      <c r="AF88" s="393">
        <v>757</v>
      </c>
      <c r="AG88" s="895">
        <f>+Q88+AA88</f>
        <v>128986</v>
      </c>
      <c r="AH88" s="896"/>
      <c r="AI88" s="896"/>
      <c r="AJ88" s="896"/>
      <c r="AK88" s="897"/>
      <c r="AL88" s="394" t="s">
        <v>206</v>
      </c>
      <c r="AM88" s="383">
        <v>1</v>
      </c>
    </row>
    <row r="89" spans="1:44" ht="24" hidden="1" customHeight="1" x14ac:dyDescent="0.25">
      <c r="B89" s="792"/>
      <c r="C89" s="836"/>
      <c r="D89" s="397">
        <v>82</v>
      </c>
      <c r="E89" s="726" t="s">
        <v>443</v>
      </c>
      <c r="F89" s="727"/>
      <c r="G89" s="727"/>
      <c r="H89" s="727"/>
      <c r="I89" s="727"/>
      <c r="J89" s="727"/>
      <c r="K89" s="727"/>
      <c r="L89" s="727"/>
      <c r="M89" s="727"/>
      <c r="N89" s="727"/>
      <c r="O89" s="758"/>
      <c r="P89" s="393">
        <v>58</v>
      </c>
      <c r="Q89" s="760"/>
      <c r="R89" s="761"/>
      <c r="S89" s="761"/>
      <c r="T89" s="761"/>
      <c r="U89" s="762"/>
      <c r="V89" s="726" t="s">
        <v>444</v>
      </c>
      <c r="W89" s="727"/>
      <c r="X89" s="727"/>
      <c r="Y89" s="758"/>
      <c r="Z89" s="393">
        <v>870</v>
      </c>
      <c r="AA89" s="443"/>
      <c r="AB89" s="443"/>
      <c r="AC89" s="443"/>
      <c r="AD89" s="443"/>
      <c r="AE89" s="444"/>
      <c r="AF89" s="393">
        <v>871</v>
      </c>
      <c r="AG89" s="885"/>
      <c r="AH89" s="886"/>
      <c r="AI89" s="886"/>
      <c r="AJ89" s="886"/>
      <c r="AK89" s="887"/>
      <c r="AL89" s="394" t="s">
        <v>206</v>
      </c>
    </row>
    <row r="90" spans="1:44" ht="21" customHeight="1" x14ac:dyDescent="0.25">
      <c r="B90" s="792"/>
      <c r="C90" s="836"/>
      <c r="D90" s="467">
        <v>83</v>
      </c>
      <c r="E90" s="901" t="s">
        <v>445</v>
      </c>
      <c r="F90" s="902"/>
      <c r="G90" s="902"/>
      <c r="H90" s="902"/>
      <c r="I90" s="902"/>
      <c r="J90" s="902"/>
      <c r="K90" s="902"/>
      <c r="L90" s="902"/>
      <c r="M90" s="902"/>
      <c r="N90" s="902"/>
      <c r="O90" s="902"/>
      <c r="P90" s="902"/>
      <c r="Q90" s="902"/>
      <c r="R90" s="902"/>
      <c r="S90" s="902"/>
      <c r="T90" s="902"/>
      <c r="U90" s="902"/>
      <c r="V90" s="902"/>
      <c r="W90" s="902"/>
      <c r="X90" s="902"/>
      <c r="Y90" s="902"/>
      <c r="Z90" s="902"/>
      <c r="AA90" s="902"/>
      <c r="AB90" s="902"/>
      <c r="AC90" s="902"/>
      <c r="AD90" s="902"/>
      <c r="AE90" s="903"/>
      <c r="AF90" s="393">
        <v>1645</v>
      </c>
      <c r="AG90" s="904">
        <f>'DJ 1947 RégimenTransparencia'!S24</f>
        <v>104188</v>
      </c>
      <c r="AH90" s="905"/>
      <c r="AI90" s="905"/>
      <c r="AJ90" s="905"/>
      <c r="AK90" s="906"/>
      <c r="AL90" s="394" t="s">
        <v>206</v>
      </c>
      <c r="AM90" s="383">
        <v>1</v>
      </c>
    </row>
    <row r="91" spans="1:44" ht="20.45" hidden="1" customHeight="1" x14ac:dyDescent="0.25">
      <c r="B91" s="792"/>
      <c r="C91" s="836"/>
      <c r="D91" s="397">
        <v>84</v>
      </c>
      <c r="E91" s="726" t="s">
        <v>446</v>
      </c>
      <c r="F91" s="727"/>
      <c r="G91" s="727"/>
      <c r="H91" s="727"/>
      <c r="I91" s="727"/>
      <c r="J91" s="727"/>
      <c r="K91" s="727"/>
      <c r="L91" s="727"/>
      <c r="M91" s="727"/>
      <c r="N91" s="727"/>
      <c r="O91" s="758"/>
      <c r="P91" s="393">
        <v>181</v>
      </c>
      <c r="Q91" s="760"/>
      <c r="R91" s="761"/>
      <c r="S91" s="761"/>
      <c r="T91" s="761"/>
      <c r="U91" s="762"/>
      <c r="V91" s="726" t="s">
        <v>447</v>
      </c>
      <c r="W91" s="727"/>
      <c r="X91" s="727"/>
      <c r="Y91" s="758"/>
      <c r="Z91" s="393">
        <v>881</v>
      </c>
      <c r="AA91" s="854"/>
      <c r="AB91" s="855"/>
      <c r="AC91" s="855"/>
      <c r="AD91" s="855"/>
      <c r="AE91" s="856"/>
      <c r="AF91" s="393">
        <v>882</v>
      </c>
      <c r="AG91" s="854"/>
      <c r="AH91" s="855"/>
      <c r="AI91" s="855"/>
      <c r="AJ91" s="855"/>
      <c r="AK91" s="856"/>
      <c r="AL91" s="394" t="s">
        <v>206</v>
      </c>
    </row>
    <row r="92" spans="1:44" s="446" customFormat="1" ht="20.45" hidden="1" customHeight="1" x14ac:dyDescent="0.25">
      <c r="A92" s="445"/>
      <c r="B92" s="792"/>
      <c r="C92" s="837"/>
      <c r="D92" s="397">
        <v>85</v>
      </c>
      <c r="E92" s="726" t="s">
        <v>448</v>
      </c>
      <c r="F92" s="727"/>
      <c r="G92" s="727"/>
      <c r="H92" s="727"/>
      <c r="I92" s="727"/>
      <c r="J92" s="727"/>
      <c r="K92" s="727"/>
      <c r="L92" s="727"/>
      <c r="M92" s="727"/>
      <c r="N92" s="727"/>
      <c r="O92" s="727"/>
      <c r="P92" s="393">
        <v>1646</v>
      </c>
      <c r="Q92" s="760"/>
      <c r="R92" s="761"/>
      <c r="S92" s="761"/>
      <c r="T92" s="761"/>
      <c r="U92" s="762"/>
      <c r="V92" s="726" t="s">
        <v>449</v>
      </c>
      <c r="W92" s="727"/>
      <c r="X92" s="727"/>
      <c r="Y92" s="758"/>
      <c r="Z92" s="393">
        <v>1647</v>
      </c>
      <c r="AA92" s="854"/>
      <c r="AB92" s="855"/>
      <c r="AC92" s="855"/>
      <c r="AD92" s="855"/>
      <c r="AE92" s="856"/>
      <c r="AF92" s="393">
        <v>1648</v>
      </c>
      <c r="AG92" s="854"/>
      <c r="AH92" s="855"/>
      <c r="AI92" s="855"/>
      <c r="AJ92" s="855"/>
      <c r="AK92" s="856"/>
      <c r="AL92" s="394" t="s">
        <v>206</v>
      </c>
      <c r="AM92" s="383"/>
      <c r="AN92" s="383"/>
      <c r="AO92" s="383"/>
      <c r="AP92" s="445"/>
      <c r="AQ92" s="445"/>
      <c r="AR92" s="445"/>
    </row>
    <row r="93" spans="1:44" ht="14.45" hidden="1" customHeight="1" x14ac:dyDescent="0.25">
      <c r="B93" s="792"/>
      <c r="C93" s="438"/>
      <c r="D93" s="397">
        <v>86</v>
      </c>
      <c r="E93" s="847" t="s">
        <v>450</v>
      </c>
      <c r="F93" s="848"/>
      <c r="G93" s="848"/>
      <c r="H93" s="848"/>
      <c r="I93" s="848"/>
      <c r="J93" s="848"/>
      <c r="K93" s="848"/>
      <c r="L93" s="848"/>
      <c r="M93" s="848"/>
      <c r="N93" s="848"/>
      <c r="O93" s="848"/>
      <c r="P93" s="848"/>
      <c r="Q93" s="848"/>
      <c r="R93" s="848"/>
      <c r="S93" s="848"/>
      <c r="T93" s="848"/>
      <c r="U93" s="848"/>
      <c r="V93" s="848"/>
      <c r="W93" s="848"/>
      <c r="X93" s="848"/>
      <c r="Y93" s="848"/>
      <c r="Z93" s="848"/>
      <c r="AA93" s="848"/>
      <c r="AB93" s="848"/>
      <c r="AC93" s="848"/>
      <c r="AD93" s="848"/>
      <c r="AE93" s="849"/>
      <c r="AF93" s="393">
        <v>1649</v>
      </c>
      <c r="AG93" s="854"/>
      <c r="AH93" s="855"/>
      <c r="AI93" s="855"/>
      <c r="AJ93" s="855"/>
      <c r="AK93" s="856"/>
      <c r="AL93" s="442" t="s">
        <v>205</v>
      </c>
    </row>
    <row r="94" spans="1:44" ht="14.45" hidden="1" customHeight="1" x14ac:dyDescent="0.25">
      <c r="B94" s="792"/>
      <c r="C94" s="438"/>
      <c r="D94" s="397">
        <v>87</v>
      </c>
      <c r="E94" s="726" t="s">
        <v>451</v>
      </c>
      <c r="F94" s="727"/>
      <c r="G94" s="727"/>
      <c r="H94" s="727"/>
      <c r="I94" s="727"/>
      <c r="J94" s="727"/>
      <c r="K94" s="727"/>
      <c r="L94" s="727"/>
      <c r="M94" s="727"/>
      <c r="N94" s="727"/>
      <c r="O94" s="727"/>
      <c r="P94" s="727"/>
      <c r="Q94" s="727"/>
      <c r="R94" s="727"/>
      <c r="S94" s="727"/>
      <c r="T94" s="727"/>
      <c r="U94" s="727"/>
      <c r="V94" s="727"/>
      <c r="W94" s="727"/>
      <c r="X94" s="727"/>
      <c r="Y94" s="727"/>
      <c r="Z94" s="727"/>
      <c r="AA94" s="727"/>
      <c r="AB94" s="727"/>
      <c r="AC94" s="727"/>
      <c r="AD94" s="727"/>
      <c r="AE94" s="758"/>
      <c r="AF94" s="393">
        <v>900</v>
      </c>
      <c r="AG94" s="854"/>
      <c r="AH94" s="855"/>
      <c r="AI94" s="855"/>
      <c r="AJ94" s="855"/>
      <c r="AK94" s="856"/>
      <c r="AL94" s="394" t="s">
        <v>205</v>
      </c>
    </row>
    <row r="95" spans="1:44" ht="15.75" thickBot="1" x14ac:dyDescent="0.3">
      <c r="B95" s="793"/>
      <c r="C95" s="447"/>
      <c r="D95" s="408">
        <v>88</v>
      </c>
      <c r="E95" s="925" t="s">
        <v>452</v>
      </c>
      <c r="F95" s="926"/>
      <c r="G95" s="926"/>
      <c r="H95" s="926"/>
      <c r="I95" s="926"/>
      <c r="J95" s="926"/>
      <c r="K95" s="926"/>
      <c r="L95" s="926"/>
      <c r="M95" s="926"/>
      <c r="N95" s="926"/>
      <c r="O95" s="926"/>
      <c r="P95" s="926"/>
      <c r="Q95" s="926"/>
      <c r="R95" s="926"/>
      <c r="S95" s="926"/>
      <c r="T95" s="926"/>
      <c r="U95" s="926"/>
      <c r="V95" s="926"/>
      <c r="W95" s="926"/>
      <c r="X95" s="926"/>
      <c r="Y95" s="926"/>
      <c r="Z95" s="926"/>
      <c r="AA95" s="926"/>
      <c r="AB95" s="926"/>
      <c r="AC95" s="926"/>
      <c r="AD95" s="926"/>
      <c r="AE95" s="927"/>
      <c r="AF95" s="409">
        <v>305</v>
      </c>
      <c r="AG95" s="861">
        <f>+AG55-AG90-AG88</f>
        <v>-233174</v>
      </c>
      <c r="AH95" s="862"/>
      <c r="AI95" s="862"/>
      <c r="AJ95" s="862"/>
      <c r="AK95" s="863"/>
      <c r="AL95" s="410" t="s">
        <v>207</v>
      </c>
      <c r="AM95" s="383">
        <v>1</v>
      </c>
    </row>
    <row r="96" spans="1:44" s="383" customFormat="1" ht="15.75" hidden="1" thickBot="1" x14ac:dyDescent="0.3">
      <c r="AF96" s="448"/>
    </row>
    <row r="97" spans="2:39" x14ac:dyDescent="0.25">
      <c r="B97" s="928" t="s">
        <v>233</v>
      </c>
      <c r="C97" s="929"/>
      <c r="D97" s="929"/>
      <c r="E97" s="929"/>
      <c r="F97" s="929"/>
      <c r="G97" s="929"/>
      <c r="H97" s="929"/>
      <c r="I97" s="929"/>
      <c r="J97" s="929"/>
      <c r="K97" s="929"/>
      <c r="L97" s="929"/>
      <c r="M97" s="929"/>
      <c r="N97" s="929"/>
      <c r="O97" s="929"/>
      <c r="P97" s="930"/>
      <c r="Q97" s="383"/>
      <c r="R97" s="931" t="s">
        <v>453</v>
      </c>
      <c r="S97" s="932"/>
      <c r="T97" s="932"/>
      <c r="U97" s="932"/>
      <c r="V97" s="932"/>
      <c r="W97" s="932"/>
      <c r="X97" s="932"/>
      <c r="Y97" s="933"/>
      <c r="Z97" s="934" t="s">
        <v>454</v>
      </c>
      <c r="AA97" s="932"/>
      <c r="AB97" s="932"/>
      <c r="AC97" s="932"/>
      <c r="AD97" s="932"/>
      <c r="AE97" s="933"/>
      <c r="AF97" s="934" t="s">
        <v>455</v>
      </c>
      <c r="AG97" s="932"/>
      <c r="AH97" s="932"/>
      <c r="AI97" s="932"/>
      <c r="AJ97" s="932"/>
      <c r="AK97" s="932"/>
      <c r="AL97" s="935"/>
      <c r="AM97" s="383">
        <v>1</v>
      </c>
    </row>
    <row r="98" spans="2:39" ht="15.75" thickBot="1" x14ac:dyDescent="0.3">
      <c r="B98" s="449" t="s">
        <v>456</v>
      </c>
      <c r="C98" s="450"/>
      <c r="D98" s="450"/>
      <c r="E98" s="450"/>
      <c r="F98" s="450"/>
      <c r="G98" s="450"/>
      <c r="H98" s="450"/>
      <c r="I98" s="450"/>
      <c r="J98" s="450"/>
      <c r="K98" s="450"/>
      <c r="L98" s="942"/>
      <c r="M98" s="942"/>
      <c r="N98" s="942"/>
      <c r="O98" s="942"/>
      <c r="P98" s="451"/>
      <c r="Q98" s="383"/>
      <c r="R98" s="452" t="s">
        <v>457</v>
      </c>
      <c r="S98" s="943" t="s">
        <v>513</v>
      </c>
      <c r="T98" s="944"/>
      <c r="U98" s="944"/>
      <c r="V98" s="944"/>
      <c r="W98" s="944"/>
      <c r="X98" s="944"/>
      <c r="Y98" s="945"/>
      <c r="Z98" s="453" t="s">
        <v>458</v>
      </c>
      <c r="AA98" s="946" t="s">
        <v>514</v>
      </c>
      <c r="AB98" s="946"/>
      <c r="AC98" s="946"/>
      <c r="AD98" s="946"/>
      <c r="AE98" s="946"/>
      <c r="AF98" s="453" t="s">
        <v>459</v>
      </c>
      <c r="AG98" s="947" t="s">
        <v>515</v>
      </c>
      <c r="AH98" s="948"/>
      <c r="AI98" s="948"/>
      <c r="AJ98" s="948"/>
      <c r="AK98" s="948"/>
      <c r="AL98" s="949"/>
      <c r="AM98" s="383">
        <v>1</v>
      </c>
    </row>
    <row r="99" spans="2:39" s="383" customFormat="1" ht="15.75" hidden="1" thickBot="1" x14ac:dyDescent="0.3">
      <c r="AA99" s="426"/>
      <c r="AB99" s="426"/>
      <c r="AC99" s="426"/>
      <c r="AD99" s="426"/>
      <c r="AE99" s="426"/>
      <c r="AF99" s="426"/>
      <c r="AG99" s="426"/>
      <c r="AH99" s="426"/>
      <c r="AI99" s="426"/>
      <c r="AJ99" s="426"/>
      <c r="AK99" s="426"/>
    </row>
    <row r="100" spans="2:39" ht="15" customHeight="1" x14ac:dyDescent="0.25">
      <c r="B100" s="907" t="s">
        <v>460</v>
      </c>
      <c r="C100" s="406">
        <v>89</v>
      </c>
      <c r="D100" s="910" t="s">
        <v>461</v>
      </c>
      <c r="E100" s="910"/>
      <c r="F100" s="910"/>
      <c r="G100" s="910"/>
      <c r="H100" s="910"/>
      <c r="I100" s="910"/>
      <c r="J100" s="910"/>
      <c r="K100" s="910"/>
      <c r="L100" s="910"/>
      <c r="M100" s="910"/>
      <c r="N100" s="910"/>
      <c r="O100" s="910"/>
      <c r="P100" s="389">
        <v>85</v>
      </c>
      <c r="Q100" s="911">
        <f>+AG95</f>
        <v>-233174</v>
      </c>
      <c r="R100" s="912"/>
      <c r="S100" s="912"/>
      <c r="T100" s="912"/>
      <c r="U100" s="407" t="s">
        <v>205</v>
      </c>
      <c r="V100" s="913" t="s">
        <v>462</v>
      </c>
      <c r="W100" s="914"/>
      <c r="X100" s="914"/>
      <c r="Y100" s="915"/>
      <c r="Z100" s="406">
        <v>92</v>
      </c>
      <c r="AA100" s="922" t="s">
        <v>463</v>
      </c>
      <c r="AB100" s="922"/>
      <c r="AC100" s="922"/>
      <c r="AD100" s="922"/>
      <c r="AE100" s="922"/>
      <c r="AF100" s="402">
        <v>90</v>
      </c>
      <c r="AG100" s="923"/>
      <c r="AH100" s="924"/>
      <c r="AI100" s="924"/>
      <c r="AJ100" s="924"/>
      <c r="AK100" s="924"/>
      <c r="AL100" s="390" t="s">
        <v>205</v>
      </c>
      <c r="AM100" s="383">
        <v>1</v>
      </c>
    </row>
    <row r="101" spans="2:39" ht="15" customHeight="1" x14ac:dyDescent="0.25">
      <c r="B101" s="908"/>
      <c r="C101" s="397">
        <v>90</v>
      </c>
      <c r="D101" s="738" t="s">
        <v>464</v>
      </c>
      <c r="E101" s="739"/>
      <c r="F101" s="739"/>
      <c r="G101" s="739"/>
      <c r="H101" s="739"/>
      <c r="I101" s="739"/>
      <c r="J101" s="739"/>
      <c r="K101" s="739"/>
      <c r="L101" s="739"/>
      <c r="M101" s="739"/>
      <c r="N101" s="739"/>
      <c r="O101" s="740"/>
      <c r="P101" s="393">
        <v>86</v>
      </c>
      <c r="Q101" s="872"/>
      <c r="R101" s="872"/>
      <c r="S101" s="872"/>
      <c r="T101" s="872"/>
      <c r="U101" s="401" t="s">
        <v>206</v>
      </c>
      <c r="V101" s="916"/>
      <c r="W101" s="917"/>
      <c r="X101" s="917"/>
      <c r="Y101" s="918"/>
      <c r="Z101" s="397">
        <v>93</v>
      </c>
      <c r="AA101" s="936" t="s">
        <v>465</v>
      </c>
      <c r="AB101" s="936"/>
      <c r="AC101" s="936"/>
      <c r="AD101" s="936"/>
      <c r="AE101" s="936"/>
      <c r="AF101" s="393">
        <v>39</v>
      </c>
      <c r="AG101" s="937"/>
      <c r="AH101" s="937"/>
      <c r="AI101" s="937"/>
      <c r="AJ101" s="937"/>
      <c r="AK101" s="937"/>
      <c r="AL101" s="394" t="s">
        <v>205</v>
      </c>
      <c r="AM101" s="383">
        <v>1</v>
      </c>
    </row>
    <row r="102" spans="2:39" ht="27" hidden="1" customHeight="1" x14ac:dyDescent="0.25">
      <c r="B102" s="908"/>
      <c r="C102" s="938" t="s">
        <v>466</v>
      </c>
      <c r="D102" s="939"/>
      <c r="E102" s="939"/>
      <c r="F102" s="939"/>
      <c r="G102" s="939"/>
      <c r="H102" s="939"/>
      <c r="I102" s="939"/>
      <c r="J102" s="939"/>
      <c r="K102" s="939"/>
      <c r="L102" s="939"/>
      <c r="M102" s="939"/>
      <c r="N102" s="939"/>
      <c r="O102" s="939"/>
      <c r="P102" s="939"/>
      <c r="Q102" s="939"/>
      <c r="R102" s="939"/>
      <c r="S102" s="939"/>
      <c r="T102" s="939"/>
      <c r="U102" s="939"/>
      <c r="V102" s="919"/>
      <c r="W102" s="920"/>
      <c r="X102" s="920"/>
      <c r="Y102" s="921"/>
      <c r="Z102" s="397">
        <v>94</v>
      </c>
      <c r="AA102" s="940" t="s">
        <v>467</v>
      </c>
      <c r="AB102" s="940"/>
      <c r="AC102" s="940"/>
      <c r="AD102" s="940"/>
      <c r="AE102" s="940"/>
      <c r="AF102" s="393">
        <v>91</v>
      </c>
      <c r="AG102" s="941"/>
      <c r="AH102" s="937"/>
      <c r="AI102" s="937"/>
      <c r="AJ102" s="937"/>
      <c r="AK102" s="937"/>
      <c r="AL102" s="394" t="s">
        <v>207</v>
      </c>
    </row>
    <row r="103" spans="2:39" ht="29.25" customHeight="1" x14ac:dyDescent="0.25">
      <c r="B103" s="908"/>
      <c r="C103" s="397">
        <f>+C101+1</f>
        <v>91</v>
      </c>
      <c r="D103" s="936" t="s">
        <v>468</v>
      </c>
      <c r="E103" s="936"/>
      <c r="F103" s="936"/>
      <c r="G103" s="936"/>
      <c r="H103" s="936"/>
      <c r="I103" s="936"/>
      <c r="J103" s="936"/>
      <c r="K103" s="936"/>
      <c r="L103" s="936"/>
      <c r="M103" s="936"/>
      <c r="N103" s="936"/>
      <c r="O103" s="936"/>
      <c r="P103" s="393">
        <v>87</v>
      </c>
      <c r="Q103" s="911">
        <f>+Q100</f>
        <v>-233174</v>
      </c>
      <c r="R103" s="912"/>
      <c r="S103" s="912"/>
      <c r="T103" s="912"/>
      <c r="U103" s="401" t="s">
        <v>207</v>
      </c>
      <c r="V103" s="950" t="s">
        <v>469</v>
      </c>
      <c r="W103" s="951"/>
      <c r="X103" s="951"/>
      <c r="Y103" s="952"/>
      <c r="Z103" s="454"/>
      <c r="AA103" s="950"/>
      <c r="AB103" s="951"/>
      <c r="AC103" s="951"/>
      <c r="AD103" s="951"/>
      <c r="AE103" s="952"/>
      <c r="AF103" s="402"/>
      <c r="AG103" s="743"/>
      <c r="AH103" s="857"/>
      <c r="AI103" s="857"/>
      <c r="AJ103" s="857"/>
      <c r="AK103" s="744"/>
      <c r="AL103" s="394"/>
      <c r="AM103" s="383">
        <v>1</v>
      </c>
    </row>
    <row r="104" spans="2:39" ht="19.5" hidden="1" customHeight="1" x14ac:dyDescent="0.25">
      <c r="B104" s="908"/>
      <c r="C104" s="953" t="s">
        <v>470</v>
      </c>
      <c r="D104" s="954"/>
      <c r="E104" s="954"/>
      <c r="F104" s="954"/>
      <c r="G104" s="954"/>
      <c r="H104" s="954"/>
      <c r="I104" s="954"/>
      <c r="J104" s="954"/>
      <c r="K104" s="954"/>
      <c r="L104" s="954"/>
      <c r="M104" s="954"/>
      <c r="N104" s="954"/>
      <c r="O104" s="954"/>
      <c r="P104" s="954"/>
      <c r="Q104" s="954"/>
      <c r="R104" s="954"/>
      <c r="S104" s="954"/>
      <c r="T104" s="954"/>
      <c r="U104" s="955"/>
      <c r="V104" s="956" t="s">
        <v>471</v>
      </c>
      <c r="W104" s="957"/>
      <c r="X104" s="957"/>
      <c r="Y104" s="958"/>
      <c r="Z104" s="397">
        <f>+Z102+1</f>
        <v>95</v>
      </c>
      <c r="AA104" s="940" t="s">
        <v>472</v>
      </c>
      <c r="AB104" s="940"/>
      <c r="AC104" s="940"/>
      <c r="AD104" s="940"/>
      <c r="AE104" s="940"/>
      <c r="AF104" s="393">
        <v>92</v>
      </c>
      <c r="AG104" s="872"/>
      <c r="AH104" s="872"/>
      <c r="AI104" s="872"/>
      <c r="AJ104" s="872"/>
      <c r="AK104" s="872"/>
      <c r="AL104" s="394" t="s">
        <v>205</v>
      </c>
    </row>
    <row r="105" spans="2:39" ht="19.5" hidden="1" customHeight="1" x14ac:dyDescent="0.25">
      <c r="B105" s="908"/>
      <c r="C105" s="397">
        <v>301</v>
      </c>
      <c r="D105" s="726" t="s">
        <v>473</v>
      </c>
      <c r="E105" s="727"/>
      <c r="F105" s="727"/>
      <c r="G105" s="727"/>
      <c r="H105" s="727"/>
      <c r="I105" s="727"/>
      <c r="J105" s="727"/>
      <c r="K105" s="727"/>
      <c r="L105" s="727"/>
      <c r="M105" s="727"/>
      <c r="N105" s="727"/>
      <c r="O105" s="758"/>
      <c r="P105" s="393">
        <v>306</v>
      </c>
      <c r="Q105" s="976"/>
      <c r="R105" s="977"/>
      <c r="S105" s="977"/>
      <c r="T105" s="977"/>
      <c r="U105" s="977"/>
      <c r="V105" s="959"/>
      <c r="W105" s="960"/>
      <c r="X105" s="960"/>
      <c r="Y105" s="961"/>
      <c r="Z105" s="397">
        <f>+Z104+1</f>
        <v>96</v>
      </c>
      <c r="AA105" s="940" t="s">
        <v>474</v>
      </c>
      <c r="AB105" s="940"/>
      <c r="AC105" s="940"/>
      <c r="AD105" s="940"/>
      <c r="AE105" s="940"/>
      <c r="AF105" s="393">
        <v>93</v>
      </c>
      <c r="AG105" s="872"/>
      <c r="AH105" s="872"/>
      <c r="AI105" s="872"/>
      <c r="AJ105" s="872"/>
      <c r="AK105" s="872"/>
      <c r="AL105" s="394" t="s">
        <v>205</v>
      </c>
    </row>
    <row r="106" spans="2:39" ht="19.5" hidden="1" customHeight="1" thickBot="1" x14ac:dyDescent="0.3">
      <c r="B106" s="908"/>
      <c r="C106" s="854" t="s">
        <v>475</v>
      </c>
      <c r="D106" s="855"/>
      <c r="E106" s="855"/>
      <c r="F106" s="855"/>
      <c r="G106" s="855"/>
      <c r="H106" s="855"/>
      <c r="I106" s="855"/>
      <c r="J106" s="855"/>
      <c r="K106" s="855"/>
      <c r="L106" s="855"/>
      <c r="M106" s="855"/>
      <c r="N106" s="855"/>
      <c r="O106" s="855"/>
      <c r="P106" s="855"/>
      <c r="Q106" s="855"/>
      <c r="R106" s="855"/>
      <c r="S106" s="855"/>
      <c r="T106" s="855"/>
      <c r="U106" s="856"/>
      <c r="V106" s="962"/>
      <c r="W106" s="963"/>
      <c r="X106" s="963"/>
      <c r="Y106" s="964"/>
      <c r="Z106" s="408">
        <f>+Z105+1</f>
        <v>97</v>
      </c>
      <c r="AA106" s="805" t="s">
        <v>476</v>
      </c>
      <c r="AB106" s="806"/>
      <c r="AC106" s="806"/>
      <c r="AD106" s="806"/>
      <c r="AE106" s="807"/>
      <c r="AF106" s="409">
        <v>94</v>
      </c>
      <c r="AG106" s="978"/>
      <c r="AH106" s="979"/>
      <c r="AI106" s="979"/>
      <c r="AJ106" s="979"/>
      <c r="AK106" s="980"/>
      <c r="AL106" s="410" t="s">
        <v>207</v>
      </c>
    </row>
    <row r="107" spans="2:39" x14ac:dyDescent="0.25">
      <c r="B107" s="908"/>
      <c r="C107" s="734">
        <v>780</v>
      </c>
      <c r="D107" s="967" t="s">
        <v>477</v>
      </c>
      <c r="E107" s="967"/>
      <c r="F107" s="967"/>
      <c r="G107" s="967"/>
      <c r="H107" s="967"/>
      <c r="I107" s="967"/>
      <c r="J107" s="967"/>
      <c r="K107" s="967"/>
      <c r="L107" s="967"/>
      <c r="M107" s="967"/>
      <c r="N107" s="967"/>
      <c r="O107" s="967"/>
      <c r="P107" s="393"/>
      <c r="Q107" s="969" t="s">
        <v>478</v>
      </c>
      <c r="R107" s="970"/>
      <c r="S107" s="970"/>
      <c r="T107" s="970"/>
      <c r="U107" s="971"/>
      <c r="V107" s="383"/>
      <c r="W107" s="383"/>
      <c r="X107" s="383"/>
      <c r="Y107" s="383"/>
      <c r="Z107" s="383"/>
      <c r="AA107" s="383"/>
      <c r="AB107" s="383"/>
      <c r="AC107" s="383"/>
      <c r="AD107" s="383"/>
      <c r="AE107" s="383"/>
      <c r="AF107" s="383"/>
      <c r="AG107" s="383"/>
      <c r="AH107" s="383"/>
      <c r="AI107" s="383"/>
      <c r="AJ107" s="383"/>
      <c r="AK107" s="383"/>
      <c r="AL107" s="383"/>
    </row>
    <row r="108" spans="2:39" ht="18.75" customHeight="1" x14ac:dyDescent="0.25">
      <c r="B108" s="908"/>
      <c r="C108" s="965"/>
      <c r="D108" s="967"/>
      <c r="E108" s="967"/>
      <c r="F108" s="967"/>
      <c r="G108" s="967"/>
      <c r="H108" s="967"/>
      <c r="I108" s="967"/>
      <c r="J108" s="967"/>
      <c r="K108" s="967"/>
      <c r="L108" s="967"/>
      <c r="M108" s="967"/>
      <c r="N108" s="967"/>
      <c r="O108" s="967"/>
      <c r="P108" s="393"/>
      <c r="Q108" s="969" t="s">
        <v>479</v>
      </c>
      <c r="R108" s="970"/>
      <c r="S108" s="970"/>
      <c r="T108" s="970"/>
      <c r="U108" s="971"/>
      <c r="V108" s="383"/>
      <c r="W108" s="972" t="s">
        <v>480</v>
      </c>
      <c r="X108" s="972"/>
      <c r="Y108" s="972"/>
      <c r="Z108" s="972"/>
      <c r="AA108" s="972"/>
      <c r="AB108" s="972"/>
      <c r="AC108" s="972"/>
      <c r="AD108" s="972"/>
      <c r="AE108" s="972"/>
      <c r="AF108" s="972"/>
      <c r="AG108" s="972"/>
      <c r="AH108" s="972"/>
      <c r="AI108" s="972"/>
      <c r="AJ108" s="383"/>
      <c r="AK108" s="383"/>
      <c r="AL108" s="383"/>
    </row>
    <row r="109" spans="2:39" ht="15.75" thickBot="1" x14ac:dyDescent="0.3">
      <c r="B109" s="909"/>
      <c r="C109" s="966"/>
      <c r="D109" s="968"/>
      <c r="E109" s="968"/>
      <c r="F109" s="968"/>
      <c r="G109" s="968"/>
      <c r="H109" s="968"/>
      <c r="I109" s="968"/>
      <c r="J109" s="968"/>
      <c r="K109" s="968"/>
      <c r="L109" s="968"/>
      <c r="M109" s="968"/>
      <c r="N109" s="968"/>
      <c r="O109" s="968"/>
      <c r="P109" s="409"/>
      <c r="Q109" s="973" t="s">
        <v>481</v>
      </c>
      <c r="R109" s="974"/>
      <c r="S109" s="974"/>
      <c r="T109" s="974"/>
      <c r="U109" s="975"/>
      <c r="V109" s="383"/>
      <c r="W109" s="455" t="s">
        <v>482</v>
      </c>
      <c r="X109" s="383"/>
      <c r="Y109" s="383"/>
      <c r="Z109" s="383"/>
      <c r="AA109" s="383"/>
      <c r="AB109" s="383"/>
      <c r="AC109" s="383"/>
      <c r="AD109" s="383"/>
      <c r="AE109" s="383"/>
      <c r="AF109" s="383"/>
      <c r="AG109" s="383"/>
      <c r="AH109" s="383"/>
      <c r="AI109" s="383"/>
      <c r="AJ109" s="383"/>
      <c r="AK109" s="383"/>
      <c r="AL109" s="383"/>
    </row>
    <row r="110" spans="2:39" s="383" customFormat="1" x14ac:dyDescent="0.25"/>
  </sheetData>
  <autoFilter ref="AM6:AM106" xr:uid="{00000000-0009-0000-0000-000007000000}">
    <filterColumn colId="0">
      <customFilters>
        <customFilter operator="notEqual" val=" "/>
      </customFilters>
    </filterColumn>
  </autoFilter>
  <mergeCells count="400">
    <mergeCell ref="C107:C109"/>
    <mergeCell ref="D107:O109"/>
    <mergeCell ref="Q107:U107"/>
    <mergeCell ref="Q108:U108"/>
    <mergeCell ref="W108:AI108"/>
    <mergeCell ref="Q109:U109"/>
    <mergeCell ref="Q105:U105"/>
    <mergeCell ref="AA105:AE105"/>
    <mergeCell ref="AG105:AK105"/>
    <mergeCell ref="C106:U106"/>
    <mergeCell ref="AA106:AE106"/>
    <mergeCell ref="AG106:AK106"/>
    <mergeCell ref="AA98:AE98"/>
    <mergeCell ref="AG98:AL98"/>
    <mergeCell ref="D103:O103"/>
    <mergeCell ref="Q103:T103"/>
    <mergeCell ref="V103:Y103"/>
    <mergeCell ref="AA103:AE103"/>
    <mergeCell ref="AG103:AK103"/>
    <mergeCell ref="C104:U104"/>
    <mergeCell ref="V104:Y106"/>
    <mergeCell ref="AA104:AE104"/>
    <mergeCell ref="AG104:AK104"/>
    <mergeCell ref="D105:O105"/>
    <mergeCell ref="B100:B109"/>
    <mergeCell ref="D100:O100"/>
    <mergeCell ref="Q100:T100"/>
    <mergeCell ref="V100:Y102"/>
    <mergeCell ref="AA100:AE100"/>
    <mergeCell ref="AG100:AK100"/>
    <mergeCell ref="E94:AE94"/>
    <mergeCell ref="AG94:AK94"/>
    <mergeCell ref="E95:AE95"/>
    <mergeCell ref="AG95:AK95"/>
    <mergeCell ref="B97:P97"/>
    <mergeCell ref="R97:Y97"/>
    <mergeCell ref="Z97:AE97"/>
    <mergeCell ref="AF97:AL97"/>
    <mergeCell ref="B55:B95"/>
    <mergeCell ref="D101:O101"/>
    <mergeCell ref="Q101:T101"/>
    <mergeCell ref="AA101:AE101"/>
    <mergeCell ref="AG101:AK101"/>
    <mergeCell ref="C102:U102"/>
    <mergeCell ref="AA102:AE102"/>
    <mergeCell ref="AG102:AK102"/>
    <mergeCell ref="L98:O98"/>
    <mergeCell ref="S98:Y98"/>
    <mergeCell ref="E92:O92"/>
    <mergeCell ref="Q92:U92"/>
    <mergeCell ref="V92:Y92"/>
    <mergeCell ref="AA92:AE92"/>
    <mergeCell ref="AG92:AK92"/>
    <mergeCell ref="E93:AE93"/>
    <mergeCell ref="AG93:AK93"/>
    <mergeCell ref="E90:AE90"/>
    <mergeCell ref="AG90:AK90"/>
    <mergeCell ref="E91:O91"/>
    <mergeCell ref="Q91:U91"/>
    <mergeCell ref="V91:Y91"/>
    <mergeCell ref="AA91:AE91"/>
    <mergeCell ref="AG91:AK91"/>
    <mergeCell ref="Q83:U83"/>
    <mergeCell ref="V83:Y83"/>
    <mergeCell ref="AG83:AK83"/>
    <mergeCell ref="E88:O88"/>
    <mergeCell ref="Q88:U88"/>
    <mergeCell ref="V88:Y88"/>
    <mergeCell ref="AG88:AK88"/>
    <mergeCell ref="E89:O89"/>
    <mergeCell ref="Q89:U89"/>
    <mergeCell ref="V89:Y89"/>
    <mergeCell ref="AG89:AK89"/>
    <mergeCell ref="E86:O86"/>
    <mergeCell ref="Q86:U86"/>
    <mergeCell ref="V86:Y86"/>
    <mergeCell ref="AG86:AK86"/>
    <mergeCell ref="E87:O87"/>
    <mergeCell ref="Q87:U87"/>
    <mergeCell ref="V87:Y87"/>
    <mergeCell ref="AG87:AK87"/>
    <mergeCell ref="AA88:AE88"/>
    <mergeCell ref="E80:O80"/>
    <mergeCell ref="Q80:U80"/>
    <mergeCell ref="V80:Y80"/>
    <mergeCell ref="AA80:AE80"/>
    <mergeCell ref="AG80:AK80"/>
    <mergeCell ref="C81:C92"/>
    <mergeCell ref="E81:T81"/>
    <mergeCell ref="V81:Y81"/>
    <mergeCell ref="AA81:AE81"/>
    <mergeCell ref="AG81:AK81"/>
    <mergeCell ref="C56:C80"/>
    <mergeCell ref="E84:O84"/>
    <mergeCell ref="Q84:U84"/>
    <mergeCell ref="V84:Y84"/>
    <mergeCell ref="AG84:AK84"/>
    <mergeCell ref="E85:O85"/>
    <mergeCell ref="Q85:U85"/>
    <mergeCell ref="V85:Y85"/>
    <mergeCell ref="AG85:AK85"/>
    <mergeCell ref="E82:O82"/>
    <mergeCell ref="Q82:U82"/>
    <mergeCell ref="V82:Y82"/>
    <mergeCell ref="AG82:AK82"/>
    <mergeCell ref="E83:O83"/>
    <mergeCell ref="E78:O78"/>
    <mergeCell ref="Q78:U78"/>
    <mergeCell ref="V78:Y78"/>
    <mergeCell ref="AA78:AE78"/>
    <mergeCell ref="AG78:AK78"/>
    <mergeCell ref="E79:O79"/>
    <mergeCell ref="Q79:U79"/>
    <mergeCell ref="V79:Y79"/>
    <mergeCell ref="AA79:AE79"/>
    <mergeCell ref="AG79:AK79"/>
    <mergeCell ref="E76:O76"/>
    <mergeCell ref="Q76:U76"/>
    <mergeCell ref="V76:Y76"/>
    <mergeCell ref="AA76:AE76"/>
    <mergeCell ref="AG76:AK76"/>
    <mergeCell ref="E77:AE77"/>
    <mergeCell ref="AG77:AK77"/>
    <mergeCell ref="E74:T74"/>
    <mergeCell ref="V74:Y74"/>
    <mergeCell ref="AA74:AE74"/>
    <mergeCell ref="AG74:AK74"/>
    <mergeCell ref="E75:O75"/>
    <mergeCell ref="Q75:U75"/>
    <mergeCell ref="V75:Y75"/>
    <mergeCell ref="AA75:AE75"/>
    <mergeCell ref="AG75:AK75"/>
    <mergeCell ref="V72:Y72"/>
    <mergeCell ref="AA72:AE72"/>
    <mergeCell ref="AG72:AK72"/>
    <mergeCell ref="E73:T73"/>
    <mergeCell ref="V73:Y73"/>
    <mergeCell ref="AA73:AE73"/>
    <mergeCell ref="AG73:AK73"/>
    <mergeCell ref="E70:T70"/>
    <mergeCell ref="V70:Y70"/>
    <mergeCell ref="AA70:AE70"/>
    <mergeCell ref="AG70:AK70"/>
    <mergeCell ref="E71:T71"/>
    <mergeCell ref="V71:Y71"/>
    <mergeCell ref="AA71:AE71"/>
    <mergeCell ref="AG71:AK71"/>
    <mergeCell ref="E68:T68"/>
    <mergeCell ref="V68:Y68"/>
    <mergeCell ref="AA68:AE68"/>
    <mergeCell ref="AG68:AK68"/>
    <mergeCell ref="E69:T69"/>
    <mergeCell ref="V69:Y69"/>
    <mergeCell ref="AA69:AE69"/>
    <mergeCell ref="AG69:AK69"/>
    <mergeCell ref="E66:T66"/>
    <mergeCell ref="V66:Y66"/>
    <mergeCell ref="AA66:AE66"/>
    <mergeCell ref="AG66:AK66"/>
    <mergeCell ref="E67:T67"/>
    <mergeCell ref="V67:Y67"/>
    <mergeCell ref="AA67:AE67"/>
    <mergeCell ref="AG67:AK67"/>
    <mergeCell ref="E64:T64"/>
    <mergeCell ref="V64:Y64"/>
    <mergeCell ref="AA64:AE64"/>
    <mergeCell ref="AG64:AK64"/>
    <mergeCell ref="E65:T65"/>
    <mergeCell ref="V65:Y65"/>
    <mergeCell ref="AA65:AE65"/>
    <mergeCell ref="AG65:AK65"/>
    <mergeCell ref="E62:T62"/>
    <mergeCell ref="V62:Y62"/>
    <mergeCell ref="AA62:AE62"/>
    <mergeCell ref="AG62:AK62"/>
    <mergeCell ref="E63:T63"/>
    <mergeCell ref="V63:Y63"/>
    <mergeCell ref="AA63:AE63"/>
    <mergeCell ref="AG63:AK63"/>
    <mergeCell ref="E60:T60"/>
    <mergeCell ref="V60:Y60"/>
    <mergeCell ref="AA60:AE60"/>
    <mergeCell ref="AG60:AK60"/>
    <mergeCell ref="E61:T61"/>
    <mergeCell ref="V61:Y61"/>
    <mergeCell ref="AA61:AE61"/>
    <mergeCell ref="AG61:AK61"/>
    <mergeCell ref="E58:T58"/>
    <mergeCell ref="V58:Y58"/>
    <mergeCell ref="AA58:AE58"/>
    <mergeCell ref="AG58:AK58"/>
    <mergeCell ref="E59:T59"/>
    <mergeCell ref="V59:Y59"/>
    <mergeCell ref="AA59:AE59"/>
    <mergeCell ref="AG59:AK59"/>
    <mergeCell ref="V56:Y56"/>
    <mergeCell ref="AA56:AE56"/>
    <mergeCell ref="AG56:AK56"/>
    <mergeCell ref="E57:T57"/>
    <mergeCell ref="V57:Y57"/>
    <mergeCell ref="AA57:AE57"/>
    <mergeCell ref="AG57:AK57"/>
    <mergeCell ref="E54:Y54"/>
    <mergeCell ref="AA54:AE54"/>
    <mergeCell ref="AG54:AH54"/>
    <mergeCell ref="E55:T55"/>
    <mergeCell ref="V55:Y55"/>
    <mergeCell ref="AA55:AE55"/>
    <mergeCell ref="AG55:AK55"/>
    <mergeCell ref="E56:T56"/>
    <mergeCell ref="E52:Y52"/>
    <mergeCell ref="AA52:AE52"/>
    <mergeCell ref="AG52:AH52"/>
    <mergeCell ref="E53:Y53"/>
    <mergeCell ref="AA53:AE53"/>
    <mergeCell ref="AG53:AH53"/>
    <mergeCell ref="E50:Y50"/>
    <mergeCell ref="AA50:AE50"/>
    <mergeCell ref="AG50:AH50"/>
    <mergeCell ref="E51:Y51"/>
    <mergeCell ref="AA51:AE51"/>
    <mergeCell ref="AG51:AH51"/>
    <mergeCell ref="E48:Y48"/>
    <mergeCell ref="AA48:AE48"/>
    <mergeCell ref="AG48:AH48"/>
    <mergeCell ref="E49:Y49"/>
    <mergeCell ref="AA49:AE49"/>
    <mergeCell ref="AG49:AH49"/>
    <mergeCell ref="E46:Y46"/>
    <mergeCell ref="AA46:AE46"/>
    <mergeCell ref="AG46:AH46"/>
    <mergeCell ref="E47:Y47"/>
    <mergeCell ref="AA47:AE47"/>
    <mergeCell ref="AG47:AH47"/>
    <mergeCell ref="E44:Y44"/>
    <mergeCell ref="AA44:AE44"/>
    <mergeCell ref="AG44:AH44"/>
    <mergeCell ref="E45:Y45"/>
    <mergeCell ref="AA45:AE45"/>
    <mergeCell ref="AG45:AH45"/>
    <mergeCell ref="E42:Y42"/>
    <mergeCell ref="AA42:AE42"/>
    <mergeCell ref="AG42:AH42"/>
    <mergeCell ref="E43:Y43"/>
    <mergeCell ref="AA43:AE43"/>
    <mergeCell ref="AG43:AH43"/>
    <mergeCell ref="E40:Y40"/>
    <mergeCell ref="AA40:AE40"/>
    <mergeCell ref="AG40:AH40"/>
    <mergeCell ref="E41:Y41"/>
    <mergeCell ref="AA41:AE41"/>
    <mergeCell ref="AG41:AH41"/>
    <mergeCell ref="E38:Y38"/>
    <mergeCell ref="AA38:AE38"/>
    <mergeCell ref="AG38:AH38"/>
    <mergeCell ref="E39:Y39"/>
    <mergeCell ref="AA39:AE39"/>
    <mergeCell ref="AG39:AH39"/>
    <mergeCell ref="E36:Y36"/>
    <mergeCell ref="AA36:AE36"/>
    <mergeCell ref="AG36:AH36"/>
    <mergeCell ref="E37:Y37"/>
    <mergeCell ref="AA37:AE37"/>
    <mergeCell ref="AG37:AH37"/>
    <mergeCell ref="E33:Y33"/>
    <mergeCell ref="AA33:AE33"/>
    <mergeCell ref="AG33:AH33"/>
    <mergeCell ref="B28:B54"/>
    <mergeCell ref="E28:Y28"/>
    <mergeCell ref="AA28:AE28"/>
    <mergeCell ref="AG28:AH28"/>
    <mergeCell ref="AJ28:AK28"/>
    <mergeCell ref="E29:Y29"/>
    <mergeCell ref="AA29:AE29"/>
    <mergeCell ref="AG29:AH29"/>
    <mergeCell ref="E30:Y30"/>
    <mergeCell ref="AA30:AE30"/>
    <mergeCell ref="C34:C53"/>
    <mergeCell ref="E34:Y34"/>
    <mergeCell ref="AA34:AE34"/>
    <mergeCell ref="AG34:AH34"/>
    <mergeCell ref="E35:Y35"/>
    <mergeCell ref="AA35:AE35"/>
    <mergeCell ref="AG35:AH35"/>
    <mergeCell ref="AG30:AH30"/>
    <mergeCell ref="E31:Y31"/>
    <mergeCell ref="AA31:AE31"/>
    <mergeCell ref="AG31:AH31"/>
    <mergeCell ref="E32:Y32"/>
    <mergeCell ref="AA32:AE32"/>
    <mergeCell ref="AG32:AH32"/>
    <mergeCell ref="E27:AE27"/>
    <mergeCell ref="AG27:AK27"/>
    <mergeCell ref="E24:AE24"/>
    <mergeCell ref="AG24:AK24"/>
    <mergeCell ref="E25:M25"/>
    <mergeCell ref="O25:S25"/>
    <mergeCell ref="T25:Y25"/>
    <mergeCell ref="AA25:AE25"/>
    <mergeCell ref="AG25:AK25"/>
    <mergeCell ref="AG19:AK19"/>
    <mergeCell ref="E20:M20"/>
    <mergeCell ref="O20:S20"/>
    <mergeCell ref="T20:Y20"/>
    <mergeCell ref="AA20:AE20"/>
    <mergeCell ref="AG20:AK20"/>
    <mergeCell ref="C21:C26"/>
    <mergeCell ref="E21:M21"/>
    <mergeCell ref="O21:S21"/>
    <mergeCell ref="T21:Y21"/>
    <mergeCell ref="AA21:AE21"/>
    <mergeCell ref="AG21:AK21"/>
    <mergeCell ref="E22:AE22"/>
    <mergeCell ref="AG22:AK22"/>
    <mergeCell ref="E23:AE23"/>
    <mergeCell ref="AG23:AK23"/>
    <mergeCell ref="E26:M26"/>
    <mergeCell ref="O26:S26"/>
    <mergeCell ref="T26:Y26"/>
    <mergeCell ref="AA26:AE26"/>
    <mergeCell ref="AG26:AK26"/>
    <mergeCell ref="AG17:AK17"/>
    <mergeCell ref="E18:AE18"/>
    <mergeCell ref="AG18:AK18"/>
    <mergeCell ref="E16:S16"/>
    <mergeCell ref="U16:V16"/>
    <mergeCell ref="X16:Y16"/>
    <mergeCell ref="AA16:AB16"/>
    <mergeCell ref="AD16:AE16"/>
    <mergeCell ref="AG16:AK16"/>
    <mergeCell ref="AL12:AL13"/>
    <mergeCell ref="E14:S14"/>
    <mergeCell ref="T14:Y14"/>
    <mergeCell ref="Z14:AE14"/>
    <mergeCell ref="AG14:AK14"/>
    <mergeCell ref="E15:S15"/>
    <mergeCell ref="T15:Y15"/>
    <mergeCell ref="Z15:AB15"/>
    <mergeCell ref="AD15:AE15"/>
    <mergeCell ref="AG15:AK15"/>
    <mergeCell ref="Z12:Z13"/>
    <mergeCell ref="AA12:AB13"/>
    <mergeCell ref="AC12:AC13"/>
    <mergeCell ref="AD12:AE13"/>
    <mergeCell ref="AF12:AF13"/>
    <mergeCell ref="AG12:AK13"/>
    <mergeCell ref="AG11:AK11"/>
    <mergeCell ref="T9:Y9"/>
    <mergeCell ref="Z9:AE9"/>
    <mergeCell ref="AG9:AK9"/>
    <mergeCell ref="E10:S10"/>
    <mergeCell ref="T10:Y10"/>
    <mergeCell ref="Z10:AB10"/>
    <mergeCell ref="AD10:AE10"/>
    <mergeCell ref="AG10:AK10"/>
    <mergeCell ref="E11:S11"/>
    <mergeCell ref="U11:V11"/>
    <mergeCell ref="X11:Y11"/>
    <mergeCell ref="AG7:AK7"/>
    <mergeCell ref="E8:S8"/>
    <mergeCell ref="U8:V8"/>
    <mergeCell ref="X8:Y8"/>
    <mergeCell ref="AA8:AB8"/>
    <mergeCell ref="AD8:AE8"/>
    <mergeCell ref="AG8:AK8"/>
    <mergeCell ref="Z6:AB6"/>
    <mergeCell ref="AC6:AE6"/>
    <mergeCell ref="B7:B27"/>
    <mergeCell ref="C7:C20"/>
    <mergeCell ref="E7:S7"/>
    <mergeCell ref="U7:V7"/>
    <mergeCell ref="X7:Y7"/>
    <mergeCell ref="AA7:AB7"/>
    <mergeCell ref="AD7:AE7"/>
    <mergeCell ref="E9:S9"/>
    <mergeCell ref="B1:E1"/>
    <mergeCell ref="AA11:AB11"/>
    <mergeCell ref="AD11:AE11"/>
    <mergeCell ref="D12:D13"/>
    <mergeCell ref="E12:S13"/>
    <mergeCell ref="T12:T13"/>
    <mergeCell ref="U12:V13"/>
    <mergeCell ref="W12:W13"/>
    <mergeCell ref="X12:Y13"/>
    <mergeCell ref="T17:Y17"/>
    <mergeCell ref="AA17:AB17"/>
    <mergeCell ref="AD17:AE17"/>
    <mergeCell ref="E19:M19"/>
    <mergeCell ref="O19:S19"/>
    <mergeCell ref="T19:Y19"/>
    <mergeCell ref="AA19:AE19"/>
    <mergeCell ref="AN1:AP2"/>
    <mergeCell ref="B4:C6"/>
    <mergeCell ref="D4:S6"/>
    <mergeCell ref="T4:AE4"/>
    <mergeCell ref="AF4:AL6"/>
    <mergeCell ref="T5:Y5"/>
    <mergeCell ref="Z5:AE5"/>
    <mergeCell ref="T6:V6"/>
    <mergeCell ref="W6:Y6"/>
  </mergeCells>
  <printOptions horizontalCentered="1" verticalCentered="1"/>
  <pageMargins left="0.70866141732283472" right="0.70866141732283472" top="0.35433070866141736" bottom="0.35433070866141736" header="0.31496062992125984" footer="0.31496062992125984"/>
  <pageSetup paperSize="14" scale="48" orientation="portrait" r:id="rId1"/>
  <colBreaks count="1" manualBreakCount="1">
    <brk id="38" max="69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F15"/>
  <sheetViews>
    <sheetView showGridLines="0" tabSelected="1" workbookViewId="0">
      <selection activeCell="F2" sqref="F2"/>
    </sheetView>
  </sheetViews>
  <sheetFormatPr baseColWidth="10" defaultColWidth="8.85546875" defaultRowHeight="15" x14ac:dyDescent="0.25"/>
  <cols>
    <col min="1" max="1" width="6" customWidth="1"/>
    <col min="3" max="3" width="15.28515625" customWidth="1"/>
    <col min="4" max="4" width="14" customWidth="1"/>
    <col min="6" max="6" width="12.5703125" customWidth="1"/>
  </cols>
  <sheetData>
    <row r="2" spans="2:6" x14ac:dyDescent="0.25">
      <c r="B2" s="456" t="s">
        <v>508</v>
      </c>
      <c r="C2" s="457"/>
      <c r="D2" s="457"/>
      <c r="E2" s="457"/>
      <c r="F2" s="546">
        <v>51029</v>
      </c>
    </row>
    <row r="3" spans="2:6" x14ac:dyDescent="0.25">
      <c r="B3" s="456" t="s">
        <v>509</v>
      </c>
      <c r="C3" s="457"/>
      <c r="D3" s="457"/>
      <c r="E3" s="457"/>
      <c r="F3" s="546">
        <f>+F2*12</f>
        <v>612348</v>
      </c>
    </row>
    <row r="4" spans="2:6" ht="15.75" thickBot="1" x14ac:dyDescent="0.3">
      <c r="B4" s="457"/>
      <c r="C4" s="457"/>
      <c r="D4" s="458"/>
      <c r="E4" s="457"/>
      <c r="F4" s="457"/>
    </row>
    <row r="5" spans="2:6" ht="19.5" thickBot="1" x14ac:dyDescent="0.35">
      <c r="B5" s="981" t="s">
        <v>483</v>
      </c>
      <c r="C5" s="982"/>
      <c r="D5" s="982"/>
      <c r="E5" s="982"/>
      <c r="F5" s="983"/>
    </row>
    <row r="6" spans="2:6" ht="30.75" thickBot="1" x14ac:dyDescent="0.3">
      <c r="B6" s="459" t="s">
        <v>484</v>
      </c>
      <c r="C6" s="460" t="s">
        <v>485</v>
      </c>
      <c r="D6" s="460" t="s">
        <v>486</v>
      </c>
      <c r="E6" s="460" t="s">
        <v>2</v>
      </c>
      <c r="F6" s="460" t="s">
        <v>487</v>
      </c>
    </row>
    <row r="7" spans="2:6" x14ac:dyDescent="0.25">
      <c r="B7" s="461">
        <v>1</v>
      </c>
      <c r="C7" s="462">
        <v>0</v>
      </c>
      <c r="D7" s="462">
        <v>8266698</v>
      </c>
      <c r="E7" s="463">
        <v>0</v>
      </c>
      <c r="F7" s="462">
        <v>0</v>
      </c>
    </row>
    <row r="8" spans="2:6" x14ac:dyDescent="0.25">
      <c r="B8" s="464">
        <f t="shared" ref="B8:B14" si="0">+B7+1</f>
        <v>2</v>
      </c>
      <c r="C8" s="462">
        <v>8266698.0099999998</v>
      </c>
      <c r="D8" s="462">
        <v>18370440</v>
      </c>
      <c r="E8" s="465">
        <v>0.04</v>
      </c>
      <c r="F8" s="462">
        <v>330667.92</v>
      </c>
    </row>
    <row r="9" spans="2:6" x14ac:dyDescent="0.25">
      <c r="B9" s="466">
        <f t="shared" si="0"/>
        <v>3</v>
      </c>
      <c r="C9" s="462">
        <v>18370440.010000002</v>
      </c>
      <c r="D9" s="462">
        <v>30617400</v>
      </c>
      <c r="E9" s="465">
        <v>0.08</v>
      </c>
      <c r="F9" s="462">
        <v>1065485.52</v>
      </c>
    </row>
    <row r="10" spans="2:6" x14ac:dyDescent="0.25">
      <c r="B10" s="466">
        <f t="shared" si="0"/>
        <v>4</v>
      </c>
      <c r="C10" s="462">
        <v>30617400.010000002</v>
      </c>
      <c r="D10" s="462">
        <v>42864360</v>
      </c>
      <c r="E10" s="465">
        <v>0.13500000000000001</v>
      </c>
      <c r="F10" s="462">
        <v>2749442.52</v>
      </c>
    </row>
    <row r="11" spans="2:6" x14ac:dyDescent="0.25">
      <c r="B11" s="466">
        <f t="shared" si="0"/>
        <v>5</v>
      </c>
      <c r="C11" s="462">
        <v>42864360.009999998</v>
      </c>
      <c r="D11" s="462">
        <v>55111320</v>
      </c>
      <c r="E11" s="465">
        <v>0.23</v>
      </c>
      <c r="F11" s="462">
        <v>6821556.7199999997</v>
      </c>
    </row>
    <row r="12" spans="2:6" x14ac:dyDescent="0.25">
      <c r="B12" s="466">
        <f t="shared" si="0"/>
        <v>6</v>
      </c>
      <c r="C12" s="462">
        <v>55111320.009999998</v>
      </c>
      <c r="D12" s="462">
        <v>73481760</v>
      </c>
      <c r="E12" s="465">
        <v>0.30399999999999999</v>
      </c>
      <c r="F12" s="462">
        <v>10899794.4</v>
      </c>
    </row>
    <row r="13" spans="2:6" x14ac:dyDescent="0.25">
      <c r="B13" s="466">
        <f t="shared" si="0"/>
        <v>7</v>
      </c>
      <c r="C13" s="462">
        <v>73481760.010000005</v>
      </c>
      <c r="D13" s="462">
        <v>189827880</v>
      </c>
      <c r="E13" s="465">
        <v>0.35</v>
      </c>
      <c r="F13" s="462">
        <v>14279955.359999999</v>
      </c>
    </row>
    <row r="14" spans="2:6" x14ac:dyDescent="0.25">
      <c r="B14" s="466">
        <f t="shared" si="0"/>
        <v>8</v>
      </c>
      <c r="C14" s="462">
        <v>189827880.00999999</v>
      </c>
      <c r="D14" s="462">
        <v>0</v>
      </c>
      <c r="E14" s="465">
        <v>0.4</v>
      </c>
      <c r="F14" s="462">
        <v>23771349.359999999</v>
      </c>
    </row>
    <row r="15" spans="2:6" x14ac:dyDescent="0.25">
      <c r="B15" s="457"/>
      <c r="C15" s="457"/>
      <c r="D15" s="457"/>
      <c r="E15" s="457"/>
      <c r="F15" s="457"/>
    </row>
  </sheetData>
  <mergeCells count="1">
    <mergeCell ref="B5:F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320C372E895434995F9F1441E0AA5F1" ma:contentTypeVersion="7" ma:contentTypeDescription="Crear nuevo documento." ma:contentTypeScope="" ma:versionID="6d8ff36c8482a5c19768834718540dd4">
  <xsd:schema xmlns:xsd="http://www.w3.org/2001/XMLSchema" xmlns:xs="http://www.w3.org/2001/XMLSchema" xmlns:p="http://schemas.microsoft.com/office/2006/metadata/properties" xmlns:ns2="356c1601-7624-4c8c-999a-ebdbebb69caf" targetNamespace="http://schemas.microsoft.com/office/2006/metadata/properties" ma:root="true" ma:fieldsID="67b453a61afb7a967480dfaa9bf8276b" ns2:_="">
    <xsd:import namespace="356c1601-7624-4c8c-999a-ebdbebb69ca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6c1601-7624-4c8c-999a-ebdbebb69c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8700D20-9AAE-4DF2-A8EB-31AE52912647}">
  <ds:schemaRefs>
    <ds:schemaRef ds:uri="http://schemas.microsoft.com/sharepoint/v3/contenttype/forms"/>
  </ds:schemaRefs>
</ds:datastoreItem>
</file>

<file path=customXml/itemProps2.xml><?xml version="1.0" encoding="utf-8"?>
<ds:datastoreItem xmlns:ds="http://schemas.openxmlformats.org/officeDocument/2006/customXml" ds:itemID="{E9D6B1B5-BE8B-4FED-B5E8-AEE668D08F94}"/>
</file>

<file path=customXml/itemProps3.xml><?xml version="1.0" encoding="utf-8"?>
<ds:datastoreItem xmlns:ds="http://schemas.openxmlformats.org/officeDocument/2006/customXml" ds:itemID="{A1A1BC17-D71C-4ACE-A0CC-1FFF44D2E32B}">
  <ds:schemaRefs>
    <ds:schemaRef ds:uri="http://schemas.microsoft.com/office/2006/documentManagement/types"/>
    <ds:schemaRef ds:uri="http://schemas.microsoft.com/office/infopath/2007/PartnerControls"/>
    <ds:schemaRef ds:uri="http://purl.org/dc/terms/"/>
    <ds:schemaRef ds:uri="http://purl.org/dc/dcmitype/"/>
    <ds:schemaRef ds:uri="http://schemas.microsoft.com/sharepoint/v3"/>
    <ds:schemaRef ds:uri="http://schemas.openxmlformats.org/package/2006/metadata/core-properties"/>
    <ds:schemaRef ds:uri="d544519c-0f8b-494e-8488-ec7833df4f45"/>
    <ds:schemaRef ds:uri="http://purl.org/dc/elements/1.1/"/>
    <ds:schemaRef ds:uri="103ce411-4e21-418a-b164-29ba885c9a2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4</vt:i4>
      </vt:variant>
    </vt:vector>
  </HeadingPairs>
  <TitlesOfParts>
    <vt:vector size="14" baseType="lpstr">
      <vt:lpstr>Antecedentes</vt:lpstr>
      <vt:lpstr>Base Imponible </vt:lpstr>
      <vt:lpstr>R22</vt:lpstr>
      <vt:lpstr>R23</vt:lpstr>
      <vt:lpstr>CPT Simplificado</vt:lpstr>
      <vt:lpstr>Datos para Certificación</vt:lpstr>
      <vt:lpstr>DJ 1947 RégimenTransparencia</vt:lpstr>
      <vt:lpstr>F22 Socio</vt:lpstr>
      <vt:lpstr>Tabla IGC</vt:lpstr>
      <vt:lpstr>Determinacion RLI Año 2019</vt:lpstr>
      <vt:lpstr>'Base Imponible '!Área_de_impresión</vt:lpstr>
      <vt:lpstr>'DJ 1947 RégimenTransparencia'!Área_de_impresión</vt:lpstr>
      <vt:lpstr>'F22 Socio'!Área_de_impresión</vt:lpstr>
      <vt:lpstr>'R22'!Área_de_impresión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A. Escudero Toledo</dc:creator>
  <cp:lastModifiedBy>felipe rios silva</cp:lastModifiedBy>
  <cp:lastPrinted>2021-02-21T18:48:49Z</cp:lastPrinted>
  <dcterms:created xsi:type="dcterms:W3CDTF">2020-07-18T19:38:20Z</dcterms:created>
  <dcterms:modified xsi:type="dcterms:W3CDTF">2021-02-24T13:17:34Z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0x0101009320C372E895434995F9F1441E0AA5F1</vt:lpwstr>
  </property>
</Properties>
</file>