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mc:AlternateContent xmlns:mc="http://schemas.openxmlformats.org/markup-compatibility/2006">
    <mc:Choice Requires="x15">
      <x15ac:absPath xmlns:x15ac="http://schemas.microsoft.com/office/spreadsheetml/2010/11/ac" url="D:\maria.valenzuela\Mis documentos\Escritorio\Compartido\SUPLEMENTO TRIBUTARIO\AT 2022\"/>
    </mc:Choice>
  </mc:AlternateContent>
  <bookViews>
    <workbookView xWindow="465" yWindow="465" windowWidth="20730" windowHeight="11760" tabRatio="763" firstSheet="4" activeTab="9"/>
  </bookViews>
  <sheets>
    <sheet name="Antecedentes" sheetId="1" r:id="rId1"/>
    <sheet name="Base Imponible " sheetId="4" r:id="rId2"/>
    <sheet name="R7" sheetId="30" r:id="rId3"/>
    <sheet name="R22" sheetId="14" r:id="rId4"/>
    <sheet name="CPT Simplificado" sheetId="7" r:id="rId5"/>
    <sheet name="R23" sheetId="24" r:id="rId6"/>
    <sheet name="Datos para Certificación" sheetId="22" r:id="rId7"/>
    <sheet name="DJ 1947 RégimenTransparencia" sheetId="23" r:id="rId8"/>
    <sheet name="F22 AT2022 Socio Estrada " sheetId="29" r:id="rId9"/>
    <sheet name="Tabla IGC" sheetId="26" r:id="rId10"/>
  </sheets>
  <externalReferences>
    <externalReference r:id="rId11"/>
    <externalReference r:id="rId12"/>
  </externalReferences>
  <definedNames>
    <definedName name="_xlnm.Print_Area" localSheetId="1">'Base Imponible '!$A$1:$O$67</definedName>
    <definedName name="_xlnm.Print_Area" localSheetId="7">'DJ 1947 RégimenTransparencia'!$A$1:$R$43</definedName>
    <definedName name="_xlnm.Print_Area" localSheetId="3">'R22'!$A$1:$G$38</definedName>
    <definedName name="CERTIFICADO" localSheetId="6">#REF!</definedName>
    <definedName name="CERTIFICADO">#REF!</definedName>
    <definedName name="Codigo" localSheetId="6">#REF!</definedName>
    <definedName name="Codigo">#REF!</definedName>
    <definedName name="GVKey">""</definedName>
    <definedName name="INVERSION" localSheetId="6">#REF!</definedName>
    <definedName name="INVERSION" localSheetId="3">#REF!</definedName>
    <definedName name="INVERSION">#REF!</definedName>
    <definedName name="operacion" localSheetId="7">#REF!</definedName>
    <definedName name="operacion" localSheetId="3">#REF!</definedName>
    <definedName name="operacion">#REF!</definedName>
    <definedName name="OPERACION1" localSheetId="7">#REF!</definedName>
    <definedName name="OPERACION1" localSheetId="3">#REF!</definedName>
    <definedName name="OPERACION1">#REF!</definedName>
    <definedName name="SPSet">"current"</definedName>
    <definedName name="SPWS_WBID">""</definedName>
    <definedName name="TopRankDefaultDistForRange" hidden="1">0</definedName>
    <definedName name="TopRankDefaultMaxChange" hidden="1">"0,1"</definedName>
    <definedName name="TopRankDefaultMultiGroupSize" hidden="1">2</definedName>
    <definedName name="TopRankDefaultMultiStepsPerInput" hidden="1">2</definedName>
    <definedName name="TopRankDefaultRangeType" hidden="1">0</definedName>
    <definedName name="TopRankDefaultStepsPerInput" hidden="1">5</definedName>
    <definedName name="TopRankDetailByInputReport" hidden="1">FALSE</definedName>
    <definedName name="TopRankMaxInputsPerGraph" hidden="1">10</definedName>
    <definedName name="TopRankMultiWayReport" hidden="1">FALSE</definedName>
    <definedName name="TopRankNumberOfRuns" hidden="1">1</definedName>
    <definedName name="TopRankOnlyInputsChangeThreshold">"0,01"</definedName>
    <definedName name="TopRankOnlyInputsOverThreshold" hidden="1">TRUE</definedName>
    <definedName name="TopRankOnlyTopRanking" hidden="1">TRUE</definedName>
    <definedName name="TopRankOutputDetailReport" hidden="1">FALSE</definedName>
    <definedName name="TopRankOutputsAsPercentChange" hidden="1">FALSE</definedName>
    <definedName name="TopRankOverwriteExisting" hidden="1">FALSE</definedName>
    <definedName name="TopRankPauseOnError" hidden="1">FALSE</definedName>
    <definedName name="TopRankPerformPrecedentScanAddOutput" hidden="1">FALSE</definedName>
    <definedName name="TopRankPerformPrecedentScanAtStart" hidden="1">TRUE</definedName>
    <definedName name="TopRankPrecedentScanType" hidden="1">1</definedName>
    <definedName name="TopRankReportAllOutputCells" hidden="1">TRUE</definedName>
    <definedName name="TopRankReportsInExistingWorkbook" hidden="1">FALSE</definedName>
    <definedName name="TopRankReportsInExistingWorkbookName" hidden="1">"Libro de trabajo activo"</definedName>
    <definedName name="TopRankReportsInNewWorkbook" hidden="1">TRUE</definedName>
    <definedName name="TopRankSensitivityGraphs" hidden="1">FALSE</definedName>
    <definedName name="TopRankSingleWorkbookAllResults" hidden="1">FALSE</definedName>
    <definedName name="TopRankSpiderGraphs" hidden="1">TRUE</definedName>
    <definedName name="TopRankTornadoGraphs" hidden="1">TRUE</definedName>
    <definedName name="TopRankUpdateDisplay" hidden="1">FALSE</definedName>
    <definedName name="v" localSheetId="3">'[1]Registrar '!$A$2:$B$182</definedName>
    <definedName name="v">'[2]Registrar  AT.Actual'!$A$2:$B$182</definedName>
    <definedName name="x">'[2]Registrar  AT.-1'!$A:$B</definedName>
    <definedName name="z">#REF!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http://schemas.microsoft.com/office/mac/excel/2008/main">
      <mx:ArchID Flags="2"/>
    </ext>
  </extLst>
</workbook>
</file>

<file path=xl/calcChain.xml><?xml version="1.0" encoding="utf-8"?>
<calcChain xmlns="http://schemas.openxmlformats.org/spreadsheetml/2006/main">
  <c r="F85" i="1" l="1"/>
  <c r="F84" i="1"/>
  <c r="F79" i="1"/>
  <c r="G79" i="1" s="1"/>
  <c r="F78" i="1"/>
  <c r="G78" i="1" s="1"/>
  <c r="K44" i="1"/>
  <c r="L44" i="1" s="1"/>
  <c r="I31" i="4" s="1"/>
  <c r="D24" i="14" s="1"/>
  <c r="J33" i="1"/>
  <c r="H17" i="4" s="1"/>
  <c r="H8" i="22" s="1"/>
  <c r="J32" i="1"/>
  <c r="E84" i="1"/>
  <c r="G84" i="1"/>
  <c r="L12" i="1"/>
  <c r="E79" i="1"/>
  <c r="K13" i="1"/>
  <c r="K14" i="1"/>
  <c r="L13" i="1"/>
  <c r="L14" i="1" s="1"/>
  <c r="E85" i="1"/>
  <c r="G85" i="1"/>
  <c r="G86" i="1" s="1"/>
  <c r="L50" i="1"/>
  <c r="L43" i="1"/>
  <c r="L42" i="1"/>
  <c r="I49" i="4" s="1"/>
  <c r="I50" i="4" s="1"/>
  <c r="L41" i="1"/>
  <c r="J54" i="1"/>
  <c r="N27" i="1"/>
  <c r="O29" i="1" s="1"/>
  <c r="L29" i="1"/>
  <c r="N22" i="1"/>
  <c r="J34" i="1"/>
  <c r="L37" i="1"/>
  <c r="K24" i="1"/>
  <c r="J24" i="1"/>
  <c r="L21" i="1"/>
  <c r="L22" i="1"/>
  <c r="L23" i="1"/>
  <c r="I7" i="4" s="1"/>
  <c r="D6" i="14" s="1"/>
  <c r="L20" i="1"/>
  <c r="I5" i="4" s="1"/>
  <c r="E86" i="1"/>
  <c r="L52" i="1"/>
  <c r="E80" i="1"/>
  <c r="L53" i="1"/>
  <c r="L24" i="1"/>
  <c r="I6" i="4"/>
  <c r="D12" i="14" s="1"/>
  <c r="I9" i="4"/>
  <c r="H10" i="4"/>
  <c r="H11" i="4"/>
  <c r="H12" i="4"/>
  <c r="H13" i="4"/>
  <c r="H14" i="4"/>
  <c r="H16" i="4"/>
  <c r="H18" i="4"/>
  <c r="I43" i="4"/>
  <c r="I44" i="4" s="1"/>
  <c r="I30" i="4"/>
  <c r="D23" i="14" s="1"/>
  <c r="B49" i="4"/>
  <c r="I34" i="4"/>
  <c r="I33" i="4"/>
  <c r="I32" i="4"/>
  <c r="B33" i="4"/>
  <c r="B27" i="4"/>
  <c r="B29" i="4"/>
  <c r="B31" i="4"/>
  <c r="B32" i="4"/>
  <c r="I28" i="4"/>
  <c r="D21" i="14" s="1"/>
  <c r="I27" i="4"/>
  <c r="F4" i="7"/>
  <c r="F8" i="7"/>
  <c r="F7" i="7"/>
  <c r="D12" i="24" s="1"/>
  <c r="K10" i="22"/>
  <c r="F8" i="22"/>
  <c r="M10" i="22"/>
  <c r="L10" i="22"/>
  <c r="I10" i="22"/>
  <c r="G10" i="22"/>
  <c r="C10" i="22"/>
  <c r="F9" i="22"/>
  <c r="F10" i="22" s="1"/>
  <c r="I24" i="23"/>
  <c r="I25" i="23"/>
  <c r="I34" i="23"/>
  <c r="R100" i="29"/>
  <c r="R102" i="29"/>
  <c r="R104" i="29" s="1"/>
  <c r="D31" i="14"/>
  <c r="D28" i="14"/>
  <c r="D26" i="14"/>
  <c r="D14" i="24"/>
  <c r="D4" i="24"/>
  <c r="D8" i="30"/>
  <c r="B8" i="26"/>
  <c r="B9" i="26" s="1"/>
  <c r="B10" i="26" s="1"/>
  <c r="B11" i="26" s="1"/>
  <c r="B12" i="26" s="1"/>
  <c r="B13" i="26" s="1"/>
  <c r="B14" i="26" s="1"/>
  <c r="F3" i="26"/>
  <c r="L24" i="23" l="1"/>
  <c r="L25" i="23" s="1"/>
  <c r="L34" i="23" s="1"/>
  <c r="H10" i="22"/>
  <c r="H9" i="22"/>
  <c r="D5" i="14"/>
  <c r="I8" i="4"/>
  <c r="I51" i="4"/>
  <c r="I20" i="4" s="1"/>
  <c r="D15" i="14" s="1"/>
  <c r="F10" i="7" s="1"/>
  <c r="D15" i="24" s="1"/>
  <c r="N8" i="22"/>
  <c r="G80" i="1"/>
  <c r="K54" i="1"/>
  <c r="I19" i="4"/>
  <c r="F6" i="7" s="1"/>
  <c r="D16" i="24" s="1"/>
  <c r="D20" i="14"/>
  <c r="D35" i="14" s="1"/>
  <c r="L54" i="1"/>
  <c r="I29" i="4"/>
  <c r="D25" i="14" s="1"/>
  <c r="N20" i="1"/>
  <c r="O24" i="1" s="1"/>
  <c r="J37" i="1"/>
  <c r="J8" i="22"/>
  <c r="I15" i="4"/>
  <c r="D10" i="14"/>
  <c r="I21" i="4"/>
  <c r="D13" i="14" s="1"/>
  <c r="O8" i="22"/>
  <c r="I23" i="4"/>
  <c r="D9" i="30"/>
  <c r="D12" i="30" s="1"/>
  <c r="D11" i="14"/>
  <c r="AA12" i="29"/>
  <c r="I35" i="4" l="1"/>
  <c r="K36" i="4" s="1"/>
  <c r="N9" i="22"/>
  <c r="N10" i="22" s="1"/>
  <c r="R24" i="23"/>
  <c r="J9" i="22"/>
  <c r="J10" i="22" s="1"/>
  <c r="N24" i="23"/>
  <c r="E8" i="22"/>
  <c r="F9" i="7"/>
  <c r="D13" i="24" s="1"/>
  <c r="E9" i="22"/>
  <c r="D14" i="14"/>
  <c r="D16" i="14" s="1"/>
  <c r="D36" i="14" s="1"/>
  <c r="I22" i="4"/>
  <c r="K24" i="4" s="1"/>
  <c r="S24" i="23"/>
  <c r="O9" i="22"/>
  <c r="S25" i="23" s="1"/>
  <c r="T12" i="29" l="1"/>
  <c r="N25" i="23"/>
  <c r="N34" i="23" s="1"/>
  <c r="X43" i="29"/>
  <c r="R25" i="23"/>
  <c r="R34" i="23" s="1"/>
  <c r="K38" i="4"/>
  <c r="D8" i="22" s="1"/>
  <c r="S34" i="23"/>
  <c r="AD88" i="29"/>
  <c r="F5" i="7"/>
  <c r="O10" i="22"/>
  <c r="H24" i="23"/>
  <c r="E10" i="22"/>
  <c r="D9" i="22" l="1"/>
  <c r="F25" i="23" s="1"/>
  <c r="X32" i="29"/>
  <c r="X51" i="29"/>
  <c r="H25" i="23"/>
  <c r="H34" i="23" s="1"/>
  <c r="F11" i="7"/>
  <c r="D9" i="24"/>
  <c r="D20" i="24" s="1"/>
  <c r="F24" i="23"/>
  <c r="D10" i="22" l="1"/>
  <c r="F34" i="23"/>
  <c r="AD12" i="29"/>
  <c r="AD23" i="29" s="1"/>
  <c r="AD27" i="29" s="1"/>
  <c r="X28" i="29" s="1"/>
  <c r="X55" i="29" s="1"/>
  <c r="AD86" i="29" s="1"/>
  <c r="AD93" i="29" s="1"/>
  <c r="AD95" i="29" s="1"/>
</calcChain>
</file>

<file path=xl/sharedStrings.xml><?xml version="1.0" encoding="utf-8"?>
<sst xmlns="http://schemas.openxmlformats.org/spreadsheetml/2006/main" count="665" uniqueCount="430">
  <si>
    <t>TOTAL PPM PAGADO DEL EJERCICIO  (3)</t>
  </si>
  <si>
    <t>Total crédito por IDPC recibidos</t>
  </si>
  <si>
    <t>Reajustado al 31.12.2019 ($)</t>
  </si>
  <si>
    <t>Para el año comercial 2021 la sociedad presenta los siguientes movimientos que forman parte del registro caja:</t>
  </si>
  <si>
    <t xml:space="preserve">Ventas netas año 2021 a entidades NO relacionadas </t>
  </si>
  <si>
    <t>Ventas netas  año 2021 a entidades relacionadas sujetas al régimen de imputación parcial de créditos (art. 14 letra A))</t>
  </si>
  <si>
    <t>(8.000.000*1,031)*6%</t>
  </si>
  <si>
    <t>Saldo de ingreso diferido pendiente de tributación correspondiente a lo dispuesto en el ex art. 14 ter letra A N° 2 LIR y en el art. 3° transitorio de la Ley N° 20.780</t>
  </si>
  <si>
    <t xml:space="preserve">Ingreso  diferido a  imputar  en  el ejercicio </t>
  </si>
  <si>
    <t>Saldo de ingreso diferido pendiente de tributación de acuerdo al art. 15° transitorio de la Ley N° 21.210</t>
  </si>
  <si>
    <t>TOTAL Saldo ingreso diferido a imputar en los ejercicios siguientes</t>
  </si>
  <si>
    <t>TELÉFONO</t>
    <phoneticPr fontId="25" type="noConversion"/>
  </si>
  <si>
    <t>DEVOLUCIÓN SOLICITADA</t>
    <phoneticPr fontId="25" type="noConversion"/>
  </si>
  <si>
    <t>SUB TOTAL (Si declara IA trasladar a código 133 o  32)</t>
  </si>
  <si>
    <t>Tasa adicional de 10% de IGC, sobre cantidades declaradas en código 106 art. 21 inc. 3° LIR</t>
  </si>
  <si>
    <t>Crédito por asignaciones por causa de muerte Ley N° 16.271, según art. 17 N° 8 letra b) literal vi) LIR</t>
  </si>
  <si>
    <t>Crédito proporcional al IGC por rentas exentas declaradas en código 152, según art. 56 N° 2 LIR</t>
  </si>
  <si>
    <t>Crédito al IGC por art. 33 bis LIR, según art. 14 letra D) N°8 letra a) numeral (v) LIR</t>
  </si>
  <si>
    <t>IDPC contribuyentes  o entidades sin vínculo directo o indirecto con propietarios afectos a IGC o IA, según art. 14 letra G) LIR</t>
  </si>
  <si>
    <t>Tasa adicional de 10% de IA, sobre cantidades declaradas en código 106, según art. 21 inc 3° LIR</t>
  </si>
  <si>
    <t>Pagos provisionales, según arts. 14 letra D) N° 3 letra (k) y 84 LIR</t>
  </si>
  <si>
    <t>Retenciones por rentas declaradas en código 110 (Recuadro N°1)</t>
  </si>
  <si>
    <t>Mayor retención por sueldos, pensiones y otras rentas similares declaradas en código 1098</t>
  </si>
  <si>
    <t>Retenciones por rentas declaradas en códigos 155 y/o 767</t>
  </si>
  <si>
    <t>Retenciones por rentas declaradas en códigos 104, 106, 108, 955, 1632, 155, 1032, 908, 951 y 32</t>
  </si>
  <si>
    <t xml:space="preserve">Impuestos declarados y pagados en conformidad al art. 69 N° 3 y 4 LIR </t>
  </si>
  <si>
    <t>Excedente crédito por IDPC del código 76</t>
  </si>
  <si>
    <t>Reajuste art.72, código 305      %</t>
  </si>
  <si>
    <t>TOTAL A PAGAR (códigos 91+92+ 93)</t>
  </si>
  <si>
    <t>UTM Diciembre de 2021</t>
  </si>
  <si>
    <t>UTA Diciembre de 2021</t>
  </si>
  <si>
    <t>De acuerdo a los registros contables y documentación de respaldo, los propietarios de la sociedad aportaron el capital social conforme al siguiente detalle:</t>
  </si>
  <si>
    <t>Gastos por exigencias medio ambientales, pagados</t>
  </si>
  <si>
    <t>Pérdidas tributarias de ejercicios anteriores</t>
  </si>
  <si>
    <t>Total de egresos anuales</t>
  </si>
  <si>
    <t>Base imponible a asignar a propietarios que son contribuyentes de impuestos finales, o pérdida tributaria del ejercicio</t>
  </si>
  <si>
    <t>VIPC anual 2021 para los siguientes meses:</t>
  </si>
  <si>
    <t>Septiembre 2021</t>
  </si>
  <si>
    <t>Octubre 2021</t>
  </si>
  <si>
    <t>Noviembre 2021</t>
  </si>
  <si>
    <t xml:space="preserve">Valor UF al 31.12.2021 </t>
  </si>
  <si>
    <t>Retiros actualizados al 31.12.2021:</t>
  </si>
  <si>
    <t>Remuneraciones del ejercicio monto bruto</t>
  </si>
  <si>
    <t>Compras netas  existencias 2021</t>
  </si>
  <si>
    <t>Compra neta camioneta de reparto nueva, adquirida en septiembre 2021</t>
  </si>
  <si>
    <t>Cotizaciones previsionales diciembre de 2020</t>
  </si>
  <si>
    <t>Retenciones IUSC diciembre 2020</t>
  </si>
  <si>
    <t>Pago proveedores 2020</t>
  </si>
  <si>
    <t>PPM actualizado al 31.12.2021:</t>
  </si>
  <si>
    <t xml:space="preserve"> Octubre 2021</t>
  </si>
  <si>
    <t xml:space="preserve"> Noviembre 2021</t>
  </si>
  <si>
    <t>VI.</t>
  </si>
  <si>
    <r>
      <t xml:space="preserve">(-) Retiros del ejercicio </t>
    </r>
    <r>
      <rPr>
        <b/>
        <sz val="10"/>
        <rFont val="Arial"/>
        <family val="2"/>
      </rPr>
      <t xml:space="preserve">históricos </t>
    </r>
    <r>
      <rPr>
        <sz val="10"/>
        <rFont val="Arial"/>
        <family val="2"/>
      </rPr>
      <t>.……………………………………………………………………………………………………………………………………………………….</t>
    </r>
  </si>
  <si>
    <r>
      <t xml:space="preserve">(-) Intereses y multas fiscales </t>
    </r>
    <r>
      <rPr>
        <b/>
        <sz val="10"/>
        <rFont val="Arial"/>
        <family val="2"/>
      </rPr>
      <t>históricos</t>
    </r>
    <r>
      <rPr>
        <sz val="10"/>
        <rFont val="Arial"/>
        <family val="2"/>
      </rPr>
      <t xml:space="preserve"> …………………………...…………………………………………………………………………………………………………………………………………………………………….</t>
    </r>
  </si>
  <si>
    <r>
      <t xml:space="preserve">Impuesto Territorial pagado en el año </t>
    </r>
    <r>
      <rPr>
        <b/>
        <sz val="10"/>
        <rFont val="Arial"/>
        <family val="2"/>
      </rPr>
      <t>2021</t>
    </r>
    <r>
      <rPr>
        <sz val="10"/>
        <rFont val="Arial"/>
        <family val="2"/>
      </rPr>
      <t>, según art. 55 letra a) LIR</t>
    </r>
  </si>
  <si>
    <r>
      <t>BASE IMPONIBLE ANUAL DE IUSC o IGC (registre solo si diferencia es positiva)</t>
    </r>
    <r>
      <rPr>
        <b/>
        <strike/>
        <sz val="10"/>
        <rFont val="Arial"/>
      </rPr>
      <t>.</t>
    </r>
  </si>
  <si>
    <t>TOTAL A PAGAR (códigos 90 + 39)</t>
  </si>
  <si>
    <t>DATOS INFORMATIVOS</t>
    <phoneticPr fontId="25" type="noConversion"/>
  </si>
  <si>
    <t>RAZÓN SOCIAL</t>
    <phoneticPr fontId="25" type="noConversion"/>
  </si>
  <si>
    <t>PPUA sin derecho a devolución, según art. 27° transitorio de la Ley N° 21.210</t>
  </si>
  <si>
    <t>PPUA con derecho a devolución, según art. 27° transitorio de la Ley N° 21.210</t>
  </si>
  <si>
    <t>IMPUESTO A PAGAR</t>
  </si>
  <si>
    <t>Monto a pagar cuota Prestamo Tasa 0%</t>
  </si>
  <si>
    <t>Número de cuenta</t>
  </si>
  <si>
    <t>Cuenta RUT</t>
  </si>
  <si>
    <t>Sin tipo de cuenta</t>
  </si>
  <si>
    <t>Ventas netas año 2021 a entidades relacionadas sujetas al régimen de imputación parcial de créditos (art. 14 letra A))</t>
  </si>
  <si>
    <t>Pérdida en operaciones de capitales mobiliarios y ganancias de capital según códigos 105, 155,152 y 1032 (arts. 54 N° 1 y 62 LIR)</t>
  </si>
  <si>
    <t>Crédito por activos fijos adquiridos en el ejercicio (art. 33 bis LIR)</t>
  </si>
  <si>
    <t>Total de ingresos anuales</t>
  </si>
  <si>
    <t>Gasto por saldo inicial de existencias o insumos del negocio en cambio de régimen, pagados</t>
  </si>
  <si>
    <t>Gasto por saldo inicial de activos fijos depreciables en cambio de régimen, pagados</t>
  </si>
  <si>
    <t>IA según arts. 58 N° 1 y 2 y 60 inc. 1° LIR</t>
  </si>
  <si>
    <t>Ingresos devengados en 2020 y percibidos en 2021</t>
  </si>
  <si>
    <t>TOTAL EGRESOS DEL GIRO</t>
  </si>
  <si>
    <t>TOTAL DE EGRESOS ANUALES</t>
  </si>
  <si>
    <t>Determinación ingreso diferido a imputar en ejercicio 2021</t>
  </si>
  <si>
    <t>Ingreso diferido actualizado a imputar en el AT 2022</t>
  </si>
  <si>
    <t>Determinación capital propio tributario simplificado al 31.12.2021</t>
  </si>
  <si>
    <t>(+) CPTS inicial al 01.01.2021……………………………………………………...............</t>
  </si>
  <si>
    <t>Socio N° 1 Sr. Estrada</t>
  </si>
  <si>
    <t xml:space="preserve">Socio N° 2 Sr. Escudero </t>
  </si>
  <si>
    <t>AT.2022</t>
  </si>
  <si>
    <t xml:space="preserve">y   más </t>
  </si>
  <si>
    <t xml:space="preserve">IMPUESTOS </t>
  </si>
  <si>
    <t>DETERMINACIÓN BASE IMPONIBLE RÉGIMEN OPCIONAL DE TRANSPARENCIA TRIBUTARIA ART. 14 LETRA D N° 8 DE LA LIR</t>
  </si>
  <si>
    <t>CPTS positivo final</t>
  </si>
  <si>
    <t>CPTS negativo final</t>
  </si>
  <si>
    <t>Ingresos del giro percibidos</t>
  </si>
  <si>
    <t>Existencias, insumos y servicios del negocio, pagados</t>
  </si>
  <si>
    <t>Saldo de ingreso diferido pendiente de tributación de acuerdo al art 14 letra D) N°8, letra (d) de la LIR, artículo 40° transitorio  de la Ley N° 21.210 y Circular N° 62 de 2020.</t>
  </si>
  <si>
    <t>Sueldos y otras rentas similares de fuente extranjera</t>
  </si>
  <si>
    <t>Retiro único y extraordinario de fondos previsionales, establecido en la Ley N° 21.295</t>
  </si>
  <si>
    <t>Crédito al IGC, según art. 52 bis LIR</t>
  </si>
  <si>
    <t>Crédito al IGC por IDPC sin derecho a devolución, según arts. 20 N° 1 letra a), 41 A N° 4 letra A) letra a) y 56 N° 3 LIR</t>
  </si>
  <si>
    <t>Crédito al IGC o IUSC por IDPC con derecho a devolución, según art. 56 N° 3 LIR</t>
  </si>
  <si>
    <t>Impuesto Único de 40% sobre gastos rechazados y otras partidas de acuerdo al art. 21 inc. 1°, art. 14 letra A) N° 9 LIR</t>
  </si>
  <si>
    <t>Reliquidación IGC por término de giro de empresa acogida al régimen del art. 14 letras A) y D) N° 3 y 8, según art. 38 bis N° 3 LIR</t>
  </si>
  <si>
    <t>Gastos de rentas de fuente extranjera, pagados</t>
  </si>
  <si>
    <t>Menos: saldo puesto a disposición de los socios</t>
  </si>
  <si>
    <t>Monto</t>
  </si>
  <si>
    <t>RECARGOS POR DECLARACIÓN FUERA DE PLAZO</t>
  </si>
  <si>
    <t>Crédito al IGC o IUSC por gastos en educación, según art. 55 ter LIR</t>
  </si>
  <si>
    <t>Crédito al IGC o IUSC por donaciones para fines sociales, según art. 1° bis Ley N° 19.885</t>
  </si>
  <si>
    <t>Crédito al IGC por donaciones a universidades e institutos profesionales, según art. 69 Ley N° 18.681</t>
  </si>
  <si>
    <t>Gastos o egresos pagados o adeudados por operaciones con empresas relacionadas del art. 14 letra A) LIR</t>
  </si>
  <si>
    <t>RECUADRO N° 23: CPTS RÉGIMEN DE TRANSPARENCIA TRIBUTARIA (ART. 14 LETRA D) N° 8 LIR)</t>
  </si>
  <si>
    <t>Remesas, retiros o dividendos repartidos en el ejercicio</t>
  </si>
  <si>
    <t>RECUADRO N° 7: INGRESO DIFERIDO Y SALDOS PENDIENTES DE AMORTIZACIÓN.</t>
  </si>
  <si>
    <t>Saldo de rentas tributables acumuladas</t>
  </si>
  <si>
    <t xml:space="preserve">
Incremento 
</t>
  </si>
  <si>
    <t xml:space="preserve">
Crédito 
</t>
  </si>
  <si>
    <t>No Sujeto a Restitución</t>
  </si>
  <si>
    <t xml:space="preserve"> Sujeto a Restitución</t>
  </si>
  <si>
    <t>SOLICITO DEPOSITAR REMANENTE EN CUENTA CORRIENTE O DE AHORRO BANCARIA</t>
  </si>
  <si>
    <t>MÁS: reajustes declaración fuera de plazo</t>
  </si>
  <si>
    <t>Nombre institución bancaria</t>
  </si>
  <si>
    <t>MÁS: intereses y multas declaración fuera de plazo</t>
  </si>
  <si>
    <t>Tipo de cuenta</t>
  </si>
  <si>
    <t xml:space="preserve">Cuenta corriente </t>
  </si>
  <si>
    <t>Cuenta vista</t>
  </si>
  <si>
    <t xml:space="preserve">Cuenta de ahorro </t>
  </si>
  <si>
    <t>N° Tramo</t>
  </si>
  <si>
    <t>Desde</t>
  </si>
  <si>
    <t>Hasta</t>
  </si>
  <si>
    <t>Rebaja</t>
  </si>
  <si>
    <t>3.-</t>
  </si>
  <si>
    <t xml:space="preserve">Crédito artículo 33 bis de la LIR </t>
  </si>
  <si>
    <t>PPM  puesto a disposición de los propietarios, socios</t>
  </si>
  <si>
    <t>v)</t>
  </si>
  <si>
    <t>Socio 1: Sr. Estrada contribuyente del IGC……………………………………………………………………………………………………………………………………………………………………………………………………………………………………………………………….</t>
  </si>
  <si>
    <t>Determinación del Crédito del art. 33 bis de la LIR a asignar a los propietarios</t>
  </si>
  <si>
    <t>(-) Crédito 33 Bis …………………………...…………………………………………………………………………………………………………………………………………………………………….</t>
  </si>
  <si>
    <t>RECUADRO N° 22: BASE IMPONIBLE RÉGIMEN DE TRANSPARENCIA TRIBUTARIA (ART. 14 LETRA D) N° 8 LIR)</t>
  </si>
  <si>
    <t>Rentas de fuente extranjera percibidas</t>
  </si>
  <si>
    <t>Intereses y reajustes percibidos por préstamos y otros</t>
  </si>
  <si>
    <t>Mayor valor percibido por rescate o enajenación de inversiones o bienes no depreciables</t>
  </si>
  <si>
    <t>Impuesto Único por exceso de endeudamiento, según art. 41 F LIR</t>
  </si>
  <si>
    <t>IA según ex D.L. N° 600 de 1974</t>
  </si>
  <si>
    <t>Otras rentas de fuente chilena afectas al IGC o IA (según instrucciones)</t>
  </si>
  <si>
    <t>Otras rentas de fuente extranjera afectas al IGC o IA (según instrucciones)</t>
  </si>
  <si>
    <t>Sueldos, pensiones y otras rentas similares de fuente nacional</t>
  </si>
  <si>
    <t>Incremento por IDPC, según arts. 54 N° 1 y 62 LIR</t>
  </si>
  <si>
    <t>Impuesto Único tasa 25% por distribuciones desproporcionadas, según artículo 39 transitorio Ley N° 21.210</t>
  </si>
  <si>
    <t>Diferencia de IA por crédito indebido por IDPC o el crédito a que se refiere el art. 41 A) en caso de empresas acogidas al régimen del art. 14 letras A) y D) N° 3, según art. 74 N° 4 LIR</t>
  </si>
  <si>
    <t>Retención de impuesto sobre gastos rechazados y otras partidas (tasa 45%), según art. 74 N° 4 LIR</t>
  </si>
  <si>
    <t>Retención de IA en carácter de único (activos subyacentes) (tasa 20% y/o 35%), según art. 74 N° 4 LIR</t>
  </si>
  <si>
    <t>Retención del IA sobre rentas asignadas empresas acogidas al régimen de los arts. 14 letra B) N° 1 , 2 y/o 14 letra D) N° 8, según art. 74 N° 4 LIR</t>
  </si>
  <si>
    <t>Débito fiscal por restitución crédito por IDPC, según art. 63 inc. final LIR</t>
  </si>
  <si>
    <t>Impuesto Único talleres artesanales</t>
  </si>
  <si>
    <t>Impuesto Único pescadores artesanales</t>
  </si>
  <si>
    <t>Impuesto Único por retiros de ahorro previsional, según art. 42 bis inc. 1° N° 3 LIR</t>
  </si>
  <si>
    <t>Créditos puestos a disposición de los socios por la sociedad respectiva, según instrucciones</t>
  </si>
  <si>
    <t>Crédito por sistemas solares térmicos, según Ley N° 20.365</t>
  </si>
  <si>
    <t>PPM puestos a disposición de los propietarios de empresas del régimen de transparencia tributaria del art. 14 letra D) N° 8 LIR</t>
  </si>
  <si>
    <t>Pago provisional exportadores, según ex-art. 13 Ley N° 18.768</t>
  </si>
  <si>
    <t>Retenciones sobre intereses, según art. 74 N° 7 LIR</t>
  </si>
  <si>
    <t>Cargo por cotizaciones previsionales, según arts. 89 y sgtes. D.L. N° 3.500 de 1980</t>
  </si>
  <si>
    <t>RESULTADO LIQUIDACIÓN ANUAL IMPUESTO A LA RENTA   (si el resultado es negativo o cero, deberá declarar por Internet)</t>
  </si>
  <si>
    <t xml:space="preserve"> SALDO A FAVOR</t>
  </si>
  <si>
    <t>Impuesto adeudado</t>
  </si>
  <si>
    <t>Crédito al IGC del 5% sobre total de retiros o dividendos que excedan de 310 UTA que tengan derecho a crédito por IDPC con obligación de restitución, según art. 56 N° 4 LIR</t>
  </si>
  <si>
    <t>Crédito al IGC por Impuesto Territorial pagado por explotación de bienes raíces no agrícolas, según art. 56 N° 5 LIR</t>
  </si>
  <si>
    <t>Monto Total Crédito IPE (Impuesto pagado en el Exterior)</t>
  </si>
  <si>
    <t>Crédito por ingreso diferido imputado en el ejercicio</t>
  </si>
  <si>
    <t>Crédito artículo 33 bis de la LIR</t>
  </si>
  <si>
    <t>No Sujetos a Restitución</t>
  </si>
  <si>
    <t>CUADRO RESUMEN FINAL DE LA DECLARACIÓN</t>
  </si>
  <si>
    <t>Total de casos informados</t>
  </si>
  <si>
    <t>Crédito al IGC por ingreso diferido, según art. 14 letra D) N°8 letra d) numeral (ii) LIR</t>
  </si>
  <si>
    <t>Crédito al IUSC  o IGC por impuestos soportados en el exterior, según arts. 41 A N°4 letra B) o N° 5 LIR</t>
  </si>
  <si>
    <t>Crédito al IGC o IUSC por IUSC, según art. 56 N° 2 LIR</t>
  </si>
  <si>
    <t>Crédito al IGC o IUSC por ahorro neto positivo (Recuadro N° 3), según art. 3° Transitorio numeral VI) Ley N° 20.780 (ex. art. 57 bis LIR)</t>
  </si>
  <si>
    <t>Crédito al IGC por donaciones al Fondo Nacional de Reconstrucción, según arts. 5 y 9 Ley N° 20.444</t>
  </si>
  <si>
    <t>Crédito al IGC o IUSC por donaciones para fines culturales, según art.8 Ley N° 18.985</t>
  </si>
  <si>
    <t>IGC O IUSC, DÉBITO FISCAL Y/O TASA ADICIONAL DETERMINADO</t>
  </si>
  <si>
    <t>IMPUESTOS</t>
  </si>
  <si>
    <t>BASE IMPONIBLE</t>
  </si>
  <si>
    <t>REBAJAS AL IMPUESTO</t>
  </si>
  <si>
    <t>Determinación base imponible afecta a impuestos finales a asignar a los socios</t>
  </si>
  <si>
    <t>BASE IMPONIBLE AFECTA A IMPUESTOS FINALES A ASIGNAR A LOS PROPIETARIOS</t>
  </si>
  <si>
    <t>Pago voluntario a título de IDPC, según art. 14 letra A) N° 6 LIR</t>
  </si>
  <si>
    <t>Diferencia de créditos por IDPC otorgados en forma indebida o en exceso, según art. 14 letra A) N° 7 LIR</t>
  </si>
  <si>
    <t>Impuesto Específico a la Actividad Minera, según art. 64 bis LIR</t>
  </si>
  <si>
    <t>Impuesto Único de 10% por enajenación de bienes raíces, según art. 17 N° 8 letra b) LIR y/o art. 4 Ley N° 21.078</t>
  </si>
  <si>
    <t>IA en carácter de único (activos subyacentes), según art. 58 N° 3 LIR</t>
  </si>
  <si>
    <t>Impuesto Único de 10%, según art. 82 del art. 1° Ley N° 20.712</t>
  </si>
  <si>
    <t>Rentas de capitales mobiliarios (art. 20 N° 2 LIR), mayor valor en rescate de cuotas fondos mutuos y enajenación de acciones y derechos sociales (art. 17 N° 8 LIR) y retiros de ELD (arts. 42 ter y quáter LIR)</t>
  </si>
  <si>
    <t>Rentas exentas del IGC, según art. 54 N° 3 LIR</t>
  </si>
  <si>
    <t>(-) Créditos por IDPC por  dividendos percibidos ……………………………………………………………........................................................................................</t>
  </si>
  <si>
    <t>(-) Ingreso diferido  …………………………...…………………………………………………………………………………………………………………………………………………………………….</t>
  </si>
  <si>
    <t>4.-</t>
  </si>
  <si>
    <t>Incremento por impuestos soportados en el exterior, según arts. 41 A LIR</t>
  </si>
  <si>
    <t xml:space="preserve">Donaciones, según art. 7° Ley N° 16.282 y D.L. N° 45 de 1973 </t>
  </si>
  <si>
    <t>Cotizaciones previsionales correspondientes al empresario o socio, según art. 55 letra b) LIR</t>
  </si>
  <si>
    <t>Intereses pagados por créditos con garantía hipotecaria, según art. 55 bis LIR</t>
  </si>
  <si>
    <t>Dividendos hipotecarios pagados por viviendas nuevas acogidas al D.F.L. Nº 2 de 1959, según Ley N°19.622</t>
  </si>
  <si>
    <t>20% cuotas fondos de inversión adquiridas antes del 04.06.93, según art. 6 Transitorio Ley N° 19.247</t>
  </si>
  <si>
    <t>Ahorro previsional, según art.42 bis inc. 1° LIR</t>
  </si>
  <si>
    <t>IGC o IUSC, según tabla (arts. 47, 52 o 52 bis LIR)</t>
  </si>
  <si>
    <t>IGC sobre intereses y otros rendimientos, según art. 54 bis LIR</t>
  </si>
  <si>
    <t>Reliquidación IGC por ganancias de capital, según art. 17 N° 8 letras a) literal v) y b) LIR</t>
  </si>
  <si>
    <t>Restitución crédito por gastos de capacitación excesivo, según  art. 6° Ley N° 20.326</t>
  </si>
  <si>
    <t>Crédito fiscal AFP, según art. 23 D.L. N° 3.500 de 1980</t>
  </si>
  <si>
    <t>Crédito por gastos de capacitación, según Ley N° 19.518</t>
  </si>
  <si>
    <t>Crédito por desembolsos directos por trazabilidad (art. 60 quinquies Código Tributario)</t>
  </si>
  <si>
    <t>Crédito empresas constructoras</t>
  </si>
  <si>
    <t>Crédito por reintegro de peajes, según art. 1° Ley N° 19.764</t>
  </si>
  <si>
    <t>Crédito al IGC por Impuesto Tasa Adicional, según ex. art. 21 LIR</t>
  </si>
  <si>
    <t>Crédito al IGC por donaciones para fines deportivos, según art. 62 y sgtes. Ley N° 19.712</t>
  </si>
  <si>
    <t xml:space="preserve">Base Imponible a tributar con impuestos finales </t>
  </si>
  <si>
    <t>DATOS INFORMATIVOS</t>
  </si>
  <si>
    <t>PPM  puesto a disposición de los propietarios</t>
  </si>
  <si>
    <t>N° Certificado</t>
  </si>
  <si>
    <t>Gasto por pérdida tributaria en cambio de régimen</t>
  </si>
  <si>
    <t>Remuneraciones pagadas</t>
  </si>
  <si>
    <t>Honorarios pagados</t>
  </si>
  <si>
    <t>Adquisición de bienes del activo fijo, pagados</t>
  </si>
  <si>
    <t>Arriendos pagados</t>
  </si>
  <si>
    <t>Intereses y reajustes pagados por préstamos y otros</t>
  </si>
  <si>
    <t>MONTO TOTAL CRÉDITOS PARA IMPUESTO GLOBAL COMPLEMENTARIO O ADICIONAL</t>
  </si>
  <si>
    <t>PPM puesto a disposición de los propietarios</t>
  </si>
  <si>
    <t>DECLARO BAJO JURAMENTO QUE LOS DATOS CONTENIDOS EN EL PRESENTE DOCUMENTO SON LA EXPRESIÓN FIEL DE LA VERDAD, POR LO QUE ASUMO LA RESPONSABILIDAD CORRESPONDIENTE</t>
  </si>
  <si>
    <t xml:space="preserve">Dividendo 4, afecto a imptos. finales </t>
  </si>
  <si>
    <t>Dividendo 5, INR</t>
  </si>
  <si>
    <t>Rut socio 1</t>
  </si>
  <si>
    <t>Rut socio 2</t>
  </si>
  <si>
    <t>TIPOS  DE RENTAS Y REBAJAS</t>
  </si>
  <si>
    <t>CRÉDITO POR IMPUESTO DE PRIMERA CATEGORÍA</t>
  </si>
  <si>
    <t>RENTAS Y REBAJAS</t>
  </si>
  <si>
    <t>CON OBLIGACIÓN DE RESTITUCIÓN</t>
  </si>
  <si>
    <t>SIN OBLIGACIÓN DE RESTITUCIÓN</t>
  </si>
  <si>
    <t>Retiros o remesas afectos al IGC o IA, según art. 14 letras A) y/o D) N° 3 LIR</t>
  </si>
  <si>
    <t>Dividendos afectos al IGC o IA, según art.14 letras A) y/o D) N° 3 LIR</t>
  </si>
  <si>
    <t>Gastos rechazados y otras partidas referidos en el art. 21 inc. 3° LIR</t>
  </si>
  <si>
    <t>IDPC de empresas acogidas al régimen Pro Pyme, según art. 14 letra D) N° 3 LIR</t>
  </si>
  <si>
    <t>IDPC de empresas acogidas al régimen de imputación parcial de créditos, según art. 14 letra A) LIR</t>
  </si>
  <si>
    <t>IDPC sobre rentas presuntas, según art. 34 LIR</t>
  </si>
  <si>
    <t>IDPC sobre rentas efectivas determinadas sin contabilidad completa</t>
  </si>
  <si>
    <t>Impuesto de 40% empresas del Estado, según art. 2º D.L. N° 2.398 de 1978</t>
  </si>
  <si>
    <t>Rentas asignada propias y/o de terceros, provenientes de empresas sujetas al art. 14 letra D) N° 8 LIR</t>
  </si>
  <si>
    <t>Rentas percibidas de los arts. 42 Nº 2 (honorarios) y 48 (rem. directores S.A.) LIR, según Recuadro N° 1</t>
  </si>
  <si>
    <t>Crédito por IDPC, dividendo 3 acumulado al 31.12.2016 con D° devolución.</t>
  </si>
  <si>
    <t>INGRESO DIFERIDO IMPUTADO EN EL EJERCICIO</t>
  </si>
  <si>
    <t>TOTAL OTROS INGRESOS</t>
  </si>
  <si>
    <t>Arriendos</t>
  </si>
  <si>
    <t xml:space="preserve">  </t>
  </si>
  <si>
    <t>Participación</t>
  </si>
  <si>
    <t xml:space="preserve">Saldo inicial </t>
  </si>
  <si>
    <t>Pagados ($)</t>
  </si>
  <si>
    <t>Históricos ($)</t>
  </si>
  <si>
    <t>Actualizados ($)</t>
  </si>
  <si>
    <t>Neto ($)</t>
  </si>
  <si>
    <t>($)</t>
  </si>
  <si>
    <t>Percibidos ($)</t>
  </si>
  <si>
    <t>Percibidos $</t>
  </si>
  <si>
    <t>i)</t>
  </si>
  <si>
    <t xml:space="preserve">ii) </t>
  </si>
  <si>
    <t>Adeudados ($)</t>
  </si>
  <si>
    <t>Monto Bruto</t>
  </si>
  <si>
    <t>Capital $</t>
  </si>
  <si>
    <t xml:space="preserve">iii) </t>
  </si>
  <si>
    <t>Certificación rentas y créditos asignadas a los propietarios</t>
  </si>
  <si>
    <t>Socio</t>
  </si>
  <si>
    <t>% Asignación</t>
  </si>
  <si>
    <t xml:space="preserve">Base imponible a tributar con impuesto finales </t>
  </si>
  <si>
    <t>Monto de ingreso diferido contenido en la base imponible a tributar con impuestos finales</t>
  </si>
  <si>
    <t>Retiros, remesas o distribuciones del ejercicio</t>
  </si>
  <si>
    <t>Crédito Impuesto de Primera Categoría</t>
  </si>
  <si>
    <t>No sujetos a restitución</t>
  </si>
  <si>
    <t>Sujetos a restitución</t>
  </si>
  <si>
    <t xml:space="preserve">No sujeto a restitución </t>
  </si>
  <si>
    <t>Sujeto a restitución (castigado, 65%)</t>
  </si>
  <si>
    <t>Socio Sr. Estrada</t>
  </si>
  <si>
    <t>Dividendos o retiros percibidos en el ejercicio, por participaciones en otras empresas</t>
  </si>
  <si>
    <t>Ingreso diferido imputado en el ejercicio, debidamente incrementado y reajustado, cuando corresponda</t>
  </si>
  <si>
    <t>Base imponible del ejercicio, asignable a los propietarios</t>
  </si>
  <si>
    <t>Pérdida tributaria del ejercicio al 31 de diciembre</t>
  </si>
  <si>
    <t>Partidas de gastos no aceptados</t>
  </si>
  <si>
    <t>Débito fiscal por ahorro neto negativo (Recuadro N° 3), según art. 3° transitorio numeral VI) Ley N° 20.780 (ex. art. 57 bis LIR)</t>
  </si>
  <si>
    <t>Débito fiscal por restitución crédito por IDPC, según art. 56 N° 3 inc. final LIR</t>
  </si>
  <si>
    <t>Crédito al IGC por fomento forestal, según D.L. N° 701 de 1974</t>
  </si>
  <si>
    <t>Declaración Jurada Anual sobre Base Imponible a tributar con impuestos finales, Créditos y PPMs, correspondientes a propietarios de contribuyentes acogidos al régimen tributario del N°8 de la letra D) del artículo 14 de la LIR</t>
  </si>
  <si>
    <t>Sección A : Identificación del Declarante</t>
  </si>
  <si>
    <t>DOMICILIO POSTAL</t>
  </si>
  <si>
    <t>CORREO ELECTRÓNICO</t>
  </si>
  <si>
    <t xml:space="preserve">FAX </t>
  </si>
  <si>
    <t>Sección B:  DATOS DE LOS INFORMADOS (propietarios)</t>
  </si>
  <si>
    <t xml:space="preserve">N° </t>
  </si>
  <si>
    <t xml:space="preserve">RUT del titular </t>
  </si>
  <si>
    <t>Ingresos percibidos o devengados por operaciones con empresas relacionadas del art. 14 letra A) LIR</t>
  </si>
  <si>
    <t>Otros ingresos percibidos o devengados</t>
  </si>
  <si>
    <t xml:space="preserve">Crédito al IGC por impuestos soportados en el exterior, según art. 41 A N° 4 letra A) letra b) LIR                    </t>
    <phoneticPr fontId="25" type="noConversion"/>
  </si>
  <si>
    <t xml:space="preserve">Dividendo 2, afecto a imptos.  finales </t>
  </si>
  <si>
    <t>Los ingresos de los últimos tres años anteriores al 2021 son inferiores a UF 25.000</t>
  </si>
  <si>
    <t>Amortización de intangibles, art. 22° transitorio bis, inc. 4°, 5° y 6° Ley N° 21.210</t>
  </si>
  <si>
    <t>Pérdida en rescate o enajenación de inversiones o bienes no depreciables</t>
  </si>
  <si>
    <t>Otros gastos deducibles de los ingresos</t>
  </si>
  <si>
    <t>Créditos incobrables castigados en el ejercicio (reconocidos sobre ingresos devengados)</t>
  </si>
  <si>
    <t>Aumentos (efectivos) de capital del ejercicio</t>
  </si>
  <si>
    <t>Disminuciones (efectivas) de capital del ejercicio</t>
  </si>
  <si>
    <t>Crédito total disponible imputable contra impuestos finales (IPE), del ejercicio</t>
  </si>
  <si>
    <t>Otras partidas a agregar</t>
  </si>
  <si>
    <t>Otras partidas a deducir</t>
  </si>
  <si>
    <t>FOLIO</t>
  </si>
  <si>
    <t>ROL ÚNICO TRIBUTARIO</t>
  </si>
  <si>
    <t>COMUNA</t>
  </si>
  <si>
    <t>CRÉDITOS PARA IMPUESTO GLOBAL COMPLEMENTARIO O ADICIONAL</t>
  </si>
  <si>
    <t>Sin derecho a devolución</t>
  </si>
  <si>
    <t>Con derecho a devolución</t>
  </si>
  <si>
    <t>C1</t>
  </si>
  <si>
    <t>C2</t>
  </si>
  <si>
    <t>Factor</t>
  </si>
  <si>
    <t>Monto $</t>
  </si>
  <si>
    <t>ANTECEDENTES</t>
  </si>
  <si>
    <t>TOTAL EGRESOS DEL EJERCICIO</t>
  </si>
  <si>
    <t>TOTAL INGRESOS DEL GIRO</t>
  </si>
  <si>
    <t>TOTAL OTROS INGRESOS DEL EJERCICIO</t>
  </si>
  <si>
    <t>Rentas presuntas propias y/o de terceros, según art. 14 letra B) N° 2 y art. 34 LIR</t>
  </si>
  <si>
    <t>Otras rentas propias y/o de terceros, provenientes de empresas que determinan su renta efectiva sin contabilidad completa, según art. 14 letra B) N° 1 LIR</t>
  </si>
  <si>
    <t>C3</t>
  </si>
  <si>
    <t>C4</t>
  </si>
  <si>
    <t>C5</t>
  </si>
  <si>
    <t>C6</t>
  </si>
  <si>
    <t>C7</t>
  </si>
  <si>
    <t>C8</t>
  </si>
  <si>
    <t>C9</t>
  </si>
  <si>
    <t>C10</t>
  </si>
  <si>
    <t>C11</t>
  </si>
  <si>
    <t>C12</t>
  </si>
  <si>
    <t>C13</t>
  </si>
  <si>
    <t>C14</t>
  </si>
  <si>
    <t>C15</t>
  </si>
  <si>
    <t>C16</t>
  </si>
  <si>
    <t>C17</t>
  </si>
  <si>
    <t>C18</t>
  </si>
  <si>
    <t>C19</t>
  </si>
  <si>
    <t>C20</t>
  </si>
  <si>
    <t>C21</t>
  </si>
  <si>
    <t>C22</t>
  </si>
  <si>
    <t>C23</t>
  </si>
  <si>
    <t>C24</t>
  </si>
  <si>
    <t>C25</t>
  </si>
  <si>
    <t>C26</t>
  </si>
  <si>
    <t>C27</t>
  </si>
  <si>
    <t>C28</t>
  </si>
  <si>
    <t>RUT REPRESENTANTE LEGAL</t>
  </si>
  <si>
    <t xml:space="preserve">Total Dividendos Percibidos </t>
  </si>
  <si>
    <t>Crédito por IDPC, dividendo 2 NO  sujeto a restitución con D° devolución.</t>
  </si>
  <si>
    <t>II.</t>
  </si>
  <si>
    <t>III.</t>
  </si>
  <si>
    <t>Inicial</t>
  </si>
  <si>
    <t>Detalle</t>
  </si>
  <si>
    <t>IV.</t>
  </si>
  <si>
    <t>V.</t>
  </si>
  <si>
    <t>Sujetos a Restitución</t>
  </si>
  <si>
    <t>INGRESOS DEL EJERCICIO</t>
  </si>
  <si>
    <t>EGRESOS DEL EJERCICIO</t>
  </si>
  <si>
    <t xml:space="preserve">TOTAL INGRESOS </t>
  </si>
  <si>
    <t>Crédito por adquisición de Activo Fijo establecido en el artículo 33 bis LIR (6%)</t>
  </si>
  <si>
    <t>Saldo ingreso diferido informado en código 1096 del recuadro N° 7 F22 AT 2021, debidamente actualizado</t>
  </si>
  <si>
    <t>(=) Crédito determinado  …………………………….....……………………………………………………………………………………………..</t>
  </si>
  <si>
    <t>iv)</t>
  </si>
  <si>
    <t>1.-</t>
  </si>
  <si>
    <t>Ingresos netos por venta computador</t>
  </si>
  <si>
    <t>2.-</t>
  </si>
  <si>
    <t>Histórico ($)</t>
  </si>
  <si>
    <t>Socio 2: Sr. Escudero contribuyente del IGC……………………………………………………………………………………………………………………………………………………………………………………………………………………………………………………………….</t>
  </si>
  <si>
    <t>Total capital social aportado…………………………………………………………………………………………………………………………………………………………………………………………………………………………………….</t>
  </si>
  <si>
    <t>Neto factura ($)</t>
  </si>
  <si>
    <t>Monto del crédito ($)</t>
  </si>
  <si>
    <t>con crédito por IDPC sujeto a restitución con D° dev.</t>
  </si>
  <si>
    <t>con crédito por IDPC NO sujeto a restitución con D° dev.</t>
  </si>
  <si>
    <t>Dividendo 3, afecto a imptos. finales</t>
  </si>
  <si>
    <t>con crédito por IDPC acumulado al 31.12.2016 con D° dev.</t>
  </si>
  <si>
    <t>sin crédito</t>
  </si>
  <si>
    <t>Pago intereses y multas fiscales</t>
  </si>
  <si>
    <t>PPM pagados</t>
  </si>
  <si>
    <t>Retiros del ejercicio socios 1 y 2</t>
  </si>
  <si>
    <t>Otros antecedentes</t>
  </si>
  <si>
    <t xml:space="preserve">Socio Sr. Escudero </t>
  </si>
  <si>
    <t>(+) Base imponible ejercicio  ……………………………………………………………………………………………………………………………………………………….</t>
  </si>
  <si>
    <t xml:space="preserve">Dividendo 1, afectos a imptos. finales </t>
  </si>
  <si>
    <t>Crédito por IDPC, por participaciones en otras empresas que incrementaron la BI del ejercicio.</t>
  </si>
  <si>
    <t>F1947</t>
  </si>
  <si>
    <t>Percibido ($)</t>
  </si>
  <si>
    <t>No Percibido ($)</t>
  </si>
  <si>
    <t>Dividendo 5, Ingreso No Constitutivo de Renta</t>
  </si>
  <si>
    <t>Crédito otorgado por Banco</t>
  </si>
  <si>
    <t>Interés por préstamo $</t>
  </si>
  <si>
    <t>Interés por préstamo</t>
  </si>
  <si>
    <t>(=)  Capital Propio Tributario Simplificado …………………………………………………………………………....................................</t>
  </si>
  <si>
    <t>Art. 14 letra A)</t>
  </si>
  <si>
    <t>Art. 14 letra D) N°3</t>
  </si>
  <si>
    <t>Art. 14 letra D) N° 3</t>
  </si>
  <si>
    <t>Reajuste PPM Pagados</t>
  </si>
  <si>
    <t>+</t>
  </si>
  <si>
    <t>-</t>
  </si>
  <si>
    <t>=</t>
  </si>
  <si>
    <t>PERCIBIDO O PAGADO</t>
  </si>
  <si>
    <t>Incremento por IDPC y crédito total disponible por impuestos soportados en el extranjero</t>
  </si>
  <si>
    <t xml:space="preserve">La sociedad NSD &amp; GET Ltda., que hasta el 31.12.2019 estuvo sujeta al régimen de renta atribuida, a partir del 01.01.2020 se acogió al régimen  del artículo 14  letra D) N°8 de la LIR          
         </t>
    <phoneticPr fontId="25" type="noConversion"/>
  </si>
  <si>
    <t>Cobro factura emitida en diciembre de 2020 a entidad no relacionada</t>
    <phoneticPr fontId="25" type="noConversion"/>
  </si>
  <si>
    <t>El CPTS determinado al 31.12.2020 e informado en código 1581 del recuadro N° 23 del F-22 AT 2021</t>
    <phoneticPr fontId="25" type="noConversion"/>
  </si>
  <si>
    <t>Crédito del artículo 33 bis de la LIR</t>
    <phoneticPr fontId="25" type="noConversion"/>
  </si>
  <si>
    <t>Pago de proveedores 2020</t>
    <phoneticPr fontId="25" type="noConversion"/>
  </si>
  <si>
    <t xml:space="preserve">Remuneraciones del ejercicio </t>
    <phoneticPr fontId="25" type="noConversion"/>
  </si>
  <si>
    <t>Saldo de ingreso  diferido  pendiente de amortización informado en código 1096  del recuadro N° 7 del F-22 AT 2021, en aquella parte que corresponde a la diferencia ente el código 1358 y el 1184, sin derecho a crédito por IDPC (AT 2022 corresponde al segundo año de amortización)</t>
  </si>
  <si>
    <t>Ventas netas año 2021 a entidades relacionadas sujetas al régimen Pro PYME (art. 14 letra D) N° 3)</t>
  </si>
  <si>
    <t>Dividendo 3, afecto a imptos. . finales</t>
  </si>
  <si>
    <t>Crédito por IDPC, dividendo 1 sujeto a restitución con D° devolución.</t>
  </si>
  <si>
    <t>Sociedad  NSD  &amp; GET Ltda.</t>
  </si>
  <si>
    <t>Ingresos del giro devengados en ejercicios anteriores y percibidos en el ejercicio actual</t>
    <phoneticPr fontId="25" type="noConversion"/>
  </si>
  <si>
    <t>Existencias, insumos y servicios del negocio adeudados en ejercicios anteriores y pagados en el ejercicio actual</t>
    <phoneticPr fontId="25" type="noConversion"/>
  </si>
  <si>
    <t>CPT o CPTS positivo inicial</t>
    <phoneticPr fontId="25" type="noConversion"/>
  </si>
  <si>
    <t>CPT o CPTS negativo inicial</t>
    <phoneticPr fontId="25" type="noConversion"/>
  </si>
  <si>
    <t>Capital aportado empresas que inician actividades en el año comercial que corresponsa a esta declaración</t>
    <phoneticPr fontId="25" type="noConversion"/>
  </si>
  <si>
    <t>INGRESOS DEL GIRO</t>
  </si>
  <si>
    <t>DIVIDENDOS PERCIBIDOS</t>
  </si>
  <si>
    <t>TOTAL DIVIDENDOS PERCIBIDOS</t>
  </si>
  <si>
    <t>EGRESOS</t>
  </si>
  <si>
    <t>Régimen empresa fuente</t>
  </si>
  <si>
    <t>OTROS INGRESOS</t>
  </si>
  <si>
    <t>Honorarios del ejercicio</t>
  </si>
  <si>
    <t>Gastos generales</t>
  </si>
  <si>
    <t>DETALLE DE LOS RETIROS DEL EJERCICIO</t>
  </si>
  <si>
    <t>DETALLE DE LOS PPM PAGADOS DEL EJERCICIO</t>
  </si>
  <si>
    <t>TOTAL RETIROS DEL EJERCICIO</t>
  </si>
  <si>
    <t xml:space="preserve">Amortización ejercicio crédito otorgado por Banco </t>
  </si>
  <si>
    <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</si>
</sst>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0">
    <numFmt numFmtId="164" formatCode="&quot;$&quot;#,##0;&quot;$&quot;\-#,##0"/>
    <numFmt numFmtId="165" formatCode="&quot;$&quot;#,##0.00;&quot;$&quot;\-#,##0.00"/>
    <numFmt numFmtId="166" formatCode="_ &quot;$&quot;* #,##0_ ;_ &quot;$&quot;* \-#,##0_ ;_ &quot;$&quot;* &quot;-&quot;_ ;_ @_ "/>
    <numFmt numFmtId="167" formatCode="_ &quot;$&quot;* #,##0.00_ ;_ &quot;$&quot;* \-#,##0.00_ ;_ &quot;$&quot;* &quot;-&quot;??_ ;_ @_ "/>
    <numFmt numFmtId="168" formatCode="_ * #,##0.00_ ;_ * \-#,##0.00_ ;_ * &quot;-&quot;??_ ;_ @_ "/>
    <numFmt numFmtId="169" formatCode="#,##0;\(#,##0\)"/>
    <numFmt numFmtId="170" formatCode="_-* #,##0\ _$_-;\-* #,##0\ _$_-;_-* &quot;-&quot;??\ _$_-;_-@_-"/>
    <numFmt numFmtId="171" formatCode="_-* #,##0.000000\ _$_-;\-* #,##0.000000\ _$_-;_-* &quot;-&quot;??\ _$_-;_-@_-"/>
    <numFmt numFmtId="172" formatCode="#,##0.000_ ;\-#,##0.000\ "/>
    <numFmt numFmtId="173" formatCode="0.0%"/>
    <numFmt numFmtId="174" formatCode="_-* #,##0.00\ _$_-;\-* #,##0.00\ _$_-;_-* &quot;-&quot;??\ _$_-;_-@_-"/>
    <numFmt numFmtId="175" formatCode="#,##0_ ;\-#,##0\ "/>
    <numFmt numFmtId="176" formatCode="&quot;$&quot;#,##0;[Red]&quot;$&quot;\(#,##0\)"/>
    <numFmt numFmtId="177" formatCode="#,##0.000000;\(#,##0.000000\)"/>
    <numFmt numFmtId="178" formatCode="_ &quot;$&quot;* #,##0.000000_ ;_ &quot;$&quot;* \-#,##0.000000_ ;_ &quot;$&quot;* &quot;-&quot;_ ;_ @_ "/>
    <numFmt numFmtId="179" formatCode="_ &quot;$&quot;* #,##0.00_ ;_ &quot;$&quot;* \-#,##0.00_ ;_ &quot;$&quot;* &quot;-&quot;_ ;_ @_ "/>
    <numFmt numFmtId="180" formatCode="&quot;$&quot;#,##0"/>
    <numFmt numFmtId="181" formatCode="00"/>
    <numFmt numFmtId="182" formatCode="0#,##0"/>
    <numFmt numFmtId="183" formatCode="_-&quot;$&quot;* #,##0.00_-;\-&quot;$&quot;* #,##0.00_-;_-&quot;$&quot;* &quot;-&quot;??_-;_-@_-"/>
  </numFmts>
  <fonts count="30" x14ac:knownFonts="1">
    <font>
      <sz val="11"/>
      <color theme="1"/>
      <name val="Calibri"/>
      <family val="2"/>
      <scheme val="minor"/>
    </font>
    <font>
      <sz val="10"/>
      <name val="Arial"/>
      <family val="2"/>
    </font>
    <font>
      <sz val="10"/>
      <name val="Calibri"/>
      <family val="2"/>
      <scheme val="minor"/>
    </font>
    <font>
      <b/>
      <sz val="14"/>
      <name val="Calibri"/>
      <family val="2"/>
      <scheme val="minor"/>
    </font>
    <font>
      <b/>
      <sz val="14"/>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1"/>
      <color rgb="FF0000FF"/>
      <name val="Calibri"/>
      <family val="2"/>
      <scheme val="minor"/>
    </font>
    <font>
      <sz val="12"/>
      <color theme="1"/>
      <name val="Calibri"/>
      <family val="2"/>
      <scheme val="minor"/>
    </font>
    <font>
      <sz val="10"/>
      <name val="Times New Roman"/>
      <family val="1"/>
    </font>
    <font>
      <sz val="11"/>
      <name val="Calibri"/>
      <family val="2"/>
      <scheme val="minor"/>
    </font>
    <font>
      <b/>
      <sz val="10"/>
      <name val="Arial"/>
      <family val="2"/>
    </font>
    <font>
      <sz val="8"/>
      <name val="Arial"/>
      <family val="2"/>
    </font>
    <font>
      <sz val="11"/>
      <color rgb="FF0000FF"/>
      <name val="Calibri"/>
      <family val="2"/>
      <scheme val="minor"/>
    </font>
    <font>
      <b/>
      <sz val="8"/>
      <name val="Arial"/>
      <family val="2"/>
    </font>
    <font>
      <b/>
      <sz val="11"/>
      <color rgb="FFFF0000"/>
      <name val="Calibri"/>
      <family val="2"/>
      <scheme val="minor"/>
    </font>
    <font>
      <b/>
      <u/>
      <sz val="11"/>
      <name val="Calibri"/>
      <family val="2"/>
      <scheme val="minor"/>
    </font>
    <font>
      <sz val="11"/>
      <color rgb="FFFF0000"/>
      <name val="Calibri"/>
      <family val="2"/>
      <scheme val="minor"/>
    </font>
    <font>
      <b/>
      <sz val="6"/>
      <name val="Verdana"/>
      <family val="2"/>
    </font>
    <font>
      <u/>
      <sz val="11"/>
      <color theme="10"/>
      <name val="Calibri"/>
      <family val="2"/>
      <scheme val="minor"/>
    </font>
    <font>
      <b/>
      <sz val="8"/>
      <color indexed="8"/>
      <name val="Verdana"/>
      <family val="2"/>
    </font>
    <font>
      <b/>
      <sz val="12"/>
      <color rgb="FFFF0000"/>
      <name val="Calibri"/>
      <family val="2"/>
      <scheme val="minor"/>
    </font>
    <font>
      <sz val="11"/>
      <color rgb="FF00B050"/>
      <name val="Calibri"/>
      <family val="2"/>
      <scheme val="minor"/>
    </font>
    <font>
      <b/>
      <sz val="10"/>
      <color indexed="8"/>
      <name val="Arial"/>
      <family val="2"/>
    </font>
    <font>
      <sz val="8"/>
      <name val="Verdana"/>
      <family val="2"/>
    </font>
    <font>
      <b/>
      <strike/>
      <sz val="10"/>
      <name val="Arial"/>
    </font>
    <font>
      <strike/>
      <sz val="10"/>
      <name val="Arial"/>
      <family val="2"/>
    </font>
    <font>
      <sz val="11"/>
      <name val="Arial"/>
    </font>
    <font>
      <b/>
      <sz val="9"/>
      <name val="Arial"/>
      <family val="2"/>
    </font>
  </fonts>
  <fills count="14">
    <fill>
      <patternFill patternType="none"/>
    </fill>
    <fill>
      <patternFill patternType="gray125"/>
    </fill>
    <fill>
      <patternFill patternType="solid">
        <fgColor theme="2" tint="-9.9978637043366805E-2"/>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theme="2"/>
        <bgColor indexed="64"/>
      </patternFill>
    </fill>
    <fill>
      <patternFill patternType="solid">
        <fgColor indexed="9"/>
        <bgColor indexed="64"/>
      </patternFill>
    </fill>
    <fill>
      <patternFill patternType="solid">
        <fgColor theme="8" tint="-0.249977111117893"/>
        <bgColor indexed="64"/>
      </patternFill>
    </fill>
    <fill>
      <patternFill patternType="solid">
        <fgColor theme="5"/>
        <bgColor indexed="64"/>
      </patternFill>
    </fill>
    <fill>
      <patternFill patternType="solid">
        <fgColor theme="5" tint="0.39997558519241921"/>
        <bgColor indexed="64"/>
      </patternFill>
    </fill>
    <fill>
      <patternFill patternType="gray125">
        <bgColor theme="0"/>
      </patternFill>
    </fill>
    <fill>
      <patternFill patternType="solid">
        <fgColor indexed="65"/>
        <bgColor auto="1"/>
      </patternFill>
    </fill>
    <fill>
      <patternFill patternType="solid">
        <fgColor indexed="53"/>
        <bgColor indexed="64"/>
      </patternFill>
    </fill>
  </fills>
  <borders count="1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style="thin">
        <color indexed="64"/>
      </top>
      <bottom/>
      <diagonal/>
    </border>
    <border>
      <left/>
      <right/>
      <top style="thin">
        <color indexed="64"/>
      </top>
      <bottom/>
      <diagonal/>
    </border>
    <border>
      <left style="thin">
        <color auto="1"/>
      </left>
      <right/>
      <top/>
      <bottom style="thin">
        <color auto="1"/>
      </bottom>
      <diagonal/>
    </border>
    <border>
      <left/>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auto="1"/>
      </left>
      <right style="thin">
        <color auto="1"/>
      </right>
      <top style="thin">
        <color auto="1"/>
      </top>
      <bottom style="double">
        <color auto="1"/>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bottom style="medium">
        <color indexed="64"/>
      </bottom>
      <diagonal/>
    </border>
    <border>
      <left style="thin">
        <color auto="1"/>
      </left>
      <right style="thin">
        <color auto="1"/>
      </right>
      <top style="thin">
        <color auto="1"/>
      </top>
      <bottom style="hair">
        <color auto="1"/>
      </bottom>
      <diagonal/>
    </border>
    <border>
      <left style="thin">
        <color indexed="64"/>
      </left>
      <right/>
      <top style="thin">
        <color auto="1"/>
      </top>
      <bottom style="hair">
        <color auto="1"/>
      </bottom>
      <diagonal/>
    </border>
    <border>
      <left/>
      <right/>
      <top style="thin">
        <color auto="1"/>
      </top>
      <bottom style="hair">
        <color auto="1"/>
      </bottom>
      <diagonal/>
    </border>
    <border>
      <left/>
      <right style="thin">
        <color indexed="64"/>
      </right>
      <top style="thin">
        <color auto="1"/>
      </top>
      <bottom style="hair">
        <color auto="1"/>
      </bottom>
      <diagonal/>
    </border>
    <border>
      <left style="thin">
        <color indexed="64"/>
      </left>
      <right/>
      <top style="hair">
        <color auto="1"/>
      </top>
      <bottom style="thin">
        <color auto="1"/>
      </bottom>
      <diagonal/>
    </border>
    <border>
      <left/>
      <right/>
      <top style="hair">
        <color auto="1"/>
      </top>
      <bottom style="thin">
        <color auto="1"/>
      </bottom>
      <diagonal/>
    </border>
    <border>
      <left/>
      <right style="thin">
        <color indexed="64"/>
      </right>
      <top style="hair">
        <color auto="1"/>
      </top>
      <bottom style="thin">
        <color auto="1"/>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bottom style="thin">
        <color auto="1"/>
      </bottom>
      <diagonal/>
    </border>
    <border>
      <left style="medium">
        <color indexed="64"/>
      </left>
      <right style="thin">
        <color indexed="64"/>
      </right>
      <top style="thin">
        <color indexed="64"/>
      </top>
      <bottom/>
      <diagonal/>
    </border>
    <border>
      <left style="thin">
        <color indexed="64"/>
      </left>
      <right style="medium">
        <color indexed="64"/>
      </right>
      <top/>
      <bottom style="medium">
        <color indexed="64"/>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medium">
        <color theme="0" tint="-0.499984740745262"/>
      </right>
      <top style="thin">
        <color theme="0" tint="-0.499984740745262"/>
      </top>
      <bottom/>
      <diagonal/>
    </border>
    <border>
      <left style="medium">
        <color theme="0" tint="-0.499984740745262"/>
      </left>
      <right/>
      <top style="medium">
        <color theme="0" tint="-0.499984740745262"/>
      </top>
      <bottom style="thin">
        <color theme="0" tint="-0.499984740745262"/>
      </bottom>
      <diagonal/>
    </border>
    <border>
      <left/>
      <right/>
      <top style="medium">
        <color theme="0" tint="-0.499984740745262"/>
      </top>
      <bottom style="thin">
        <color theme="0" tint="-0.499984740745262"/>
      </bottom>
      <diagonal/>
    </border>
    <border>
      <left/>
      <right style="thin">
        <color theme="0" tint="-0.499984740745262"/>
      </right>
      <top style="medium">
        <color theme="0" tint="-0.499984740745262"/>
      </top>
      <bottom style="thin">
        <color theme="0" tint="-0.499984740745262"/>
      </bottom>
      <diagonal/>
    </border>
    <border>
      <left style="thin">
        <color theme="0" tint="-0.499984740745262"/>
      </left>
      <right/>
      <top style="medium">
        <color theme="0" tint="-0.499984740745262"/>
      </top>
      <bottom style="thin">
        <color theme="0" tint="-0.499984740745262"/>
      </bottom>
      <diagonal/>
    </border>
    <border>
      <left/>
      <right style="medium">
        <color theme="0" tint="-0.499984740745262"/>
      </right>
      <top style="medium">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bottom style="thin">
        <color theme="0" tint="-0.499984740745262"/>
      </bottom>
      <diagonal/>
    </border>
    <border>
      <left style="medium">
        <color theme="0" tint="-0.499984740745262"/>
      </left>
      <right/>
      <top style="thin">
        <color theme="0" tint="-0.499984740745262"/>
      </top>
      <bottom style="thin">
        <color theme="0" tint="-0.499984740745262"/>
      </bottom>
      <diagonal/>
    </border>
    <border>
      <left/>
      <right style="medium">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medium">
        <color theme="0" tint="-0.499984740745262"/>
      </left>
      <right/>
      <top style="thin">
        <color theme="0" tint="-0.499984740745262"/>
      </top>
      <bottom style="medium">
        <color theme="0" tint="-0.499984740745262"/>
      </bottom>
      <diagonal/>
    </border>
    <border>
      <left/>
      <right/>
      <top style="thin">
        <color theme="0" tint="-0.499984740745262"/>
      </top>
      <bottom style="medium">
        <color theme="0" tint="-0.499984740745262"/>
      </bottom>
      <diagonal/>
    </border>
    <border>
      <left/>
      <right style="thin">
        <color theme="0" tint="-0.499984740745262"/>
      </right>
      <top style="thin">
        <color theme="0" tint="-0.499984740745262"/>
      </top>
      <bottom style="medium">
        <color theme="0" tint="-0.499984740745262"/>
      </bottom>
      <diagonal/>
    </border>
    <border>
      <left style="thin">
        <color theme="0" tint="-0.499984740745262"/>
      </left>
      <right/>
      <top style="thin">
        <color theme="0" tint="-0.499984740745262"/>
      </top>
      <bottom style="medium">
        <color theme="0" tint="-0.499984740745262"/>
      </bottom>
      <diagonal/>
    </border>
    <border>
      <left/>
      <right style="medium">
        <color theme="0" tint="-0.499984740745262"/>
      </right>
      <top style="thin">
        <color theme="0" tint="-0.499984740745262"/>
      </top>
      <bottom style="medium">
        <color theme="0" tint="-0.499984740745262"/>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style="medium">
        <color theme="0" tint="-0.499984740745262"/>
      </right>
      <top style="thin">
        <color theme="0" tint="-0.499984740745262"/>
      </top>
      <bottom style="thin">
        <color indexed="64"/>
      </bottom>
      <diagonal/>
    </border>
    <border>
      <left style="thin">
        <color theme="0" tint="-0.499984740745262"/>
      </left>
      <right style="thin">
        <color theme="0" tint="-0.499984740745262"/>
      </right>
      <top style="thin">
        <color theme="0" tint="-0.499984740745262"/>
      </top>
      <bottom style="thin">
        <color indexed="64"/>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medium">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medium">
        <color theme="0" tint="-0.499984740745262"/>
      </right>
      <top style="medium">
        <color theme="0" tint="-0.499984740745262"/>
      </top>
      <bottom style="thin">
        <color theme="0" tint="-0.499984740745262"/>
      </bottom>
      <diagonal/>
    </border>
    <border>
      <left style="thin">
        <color indexed="64"/>
      </left>
      <right/>
      <top style="medium">
        <color auto="1"/>
      </top>
      <bottom style="thin">
        <color indexed="64"/>
      </bottom>
      <diagonal/>
    </border>
    <border>
      <left/>
      <right style="thin">
        <color indexed="64"/>
      </right>
      <top style="medium">
        <color auto="1"/>
      </top>
      <bottom style="thin">
        <color indexed="64"/>
      </bottom>
      <diagonal/>
    </border>
    <border>
      <left style="thin">
        <color auto="1"/>
      </left>
      <right style="thin">
        <color auto="1"/>
      </right>
      <top/>
      <bottom style="double">
        <color indexed="64"/>
      </bottom>
      <diagonal/>
    </border>
    <border>
      <left/>
      <right style="medium">
        <color indexed="64"/>
      </right>
      <top style="thin">
        <color indexed="64"/>
      </top>
      <bottom style="thin">
        <color indexed="64"/>
      </bottom>
      <diagonal/>
    </border>
    <border>
      <left style="thin">
        <color indexed="64"/>
      </left>
      <right/>
      <top style="hair">
        <color indexed="64"/>
      </top>
      <bottom/>
      <diagonal/>
    </border>
    <border>
      <left style="medium">
        <color indexed="23"/>
      </left>
      <right style="thin">
        <color indexed="23"/>
      </right>
      <top style="thin">
        <color indexed="23"/>
      </top>
      <bottom style="thin">
        <color indexed="23"/>
      </bottom>
      <diagonal/>
    </border>
    <border>
      <left style="thin">
        <color indexed="23"/>
      </left>
      <right style="thin">
        <color indexed="23"/>
      </right>
      <top style="thin">
        <color indexed="23"/>
      </top>
      <bottom style="thin">
        <color indexed="23"/>
      </bottom>
      <diagonal/>
    </border>
    <border>
      <left style="medium">
        <color indexed="23"/>
      </left>
      <right style="thin">
        <color indexed="23"/>
      </right>
      <top style="thin">
        <color indexed="23"/>
      </top>
      <bottom/>
      <diagonal/>
    </border>
    <border>
      <left style="thin">
        <color indexed="23"/>
      </left>
      <right style="thin">
        <color indexed="23"/>
      </right>
      <top style="thin">
        <color indexed="23"/>
      </top>
      <bottom/>
      <diagonal/>
    </border>
    <border>
      <left style="thin">
        <color auto="1"/>
      </left>
      <right style="thin">
        <color auto="1"/>
      </right>
      <top style="thin">
        <color auto="1"/>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style="thin">
        <color auto="1"/>
      </top>
      <bottom/>
      <diagonal/>
    </border>
    <border>
      <left style="thin">
        <color auto="1"/>
      </left>
      <right/>
      <top style="thin">
        <color auto="1"/>
      </top>
      <bottom/>
      <diagonal/>
    </border>
  </borders>
  <cellStyleXfs count="18">
    <xf numFmtId="0" fontId="0" fillId="0" borderId="0"/>
    <xf numFmtId="0" fontId="1" fillId="0" borderId="0"/>
    <xf numFmtId="168" fontId="5" fillId="0" borderId="0" applyFont="0" applyFill="0" applyBorder="0" applyAlignment="0" applyProtection="0"/>
    <xf numFmtId="9" fontId="5" fillId="0" borderId="0" applyFont="0" applyFill="0" applyBorder="0" applyAlignment="0" applyProtection="0"/>
    <xf numFmtId="174" fontId="5" fillId="0" borderId="0" applyFont="0" applyFill="0" applyBorder="0" applyAlignment="0" applyProtection="0"/>
    <xf numFmtId="0" fontId="10" fillId="0" borderId="0"/>
    <xf numFmtId="174" fontId="10" fillId="0" borderId="0" applyFont="0" applyFill="0" applyBorder="0" applyAlignment="0" applyProtection="0"/>
    <xf numFmtId="0" fontId="1" fillId="0" borderId="0"/>
    <xf numFmtId="0" fontId="1" fillId="0" borderId="0"/>
    <xf numFmtId="0" fontId="1" fillId="0" borderId="0"/>
    <xf numFmtId="0" fontId="1" fillId="0" borderId="0"/>
    <xf numFmtId="0" fontId="20" fillId="0" borderId="0" applyNumberFormat="0" applyFill="0" applyBorder="0" applyAlignment="0" applyProtection="0"/>
    <xf numFmtId="183"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167" fontId="5" fillId="0" borderId="0" applyFont="0" applyFill="0" applyBorder="0" applyAlignment="0" applyProtection="0"/>
  </cellStyleXfs>
  <cellXfs count="609">
    <xf numFmtId="0" fontId="0" fillId="0" borderId="0" xfId="0"/>
    <xf numFmtId="169" fontId="0" fillId="0" borderId="0" xfId="0" applyNumberFormat="1"/>
    <xf numFmtId="169" fontId="0" fillId="0" borderId="0" xfId="0" applyNumberFormat="1" applyBorder="1"/>
    <xf numFmtId="169" fontId="6" fillId="0" borderId="0" xfId="0" applyNumberFormat="1" applyFont="1"/>
    <xf numFmtId="169" fontId="4" fillId="0" borderId="0" xfId="0" applyNumberFormat="1" applyFont="1" applyAlignment="1">
      <alignment vertical="center"/>
    </xf>
    <xf numFmtId="169" fontId="9" fillId="0" borderId="0" xfId="0" applyNumberFormat="1" applyFont="1"/>
    <xf numFmtId="166" fontId="11" fillId="0" borderId="0" xfId="0" applyNumberFormat="1" applyFont="1"/>
    <xf numFmtId="169" fontId="11" fillId="0" borderId="0" xfId="0" applyNumberFormat="1" applyFont="1"/>
    <xf numFmtId="169" fontId="2" fillId="0" borderId="0" xfId="0" applyNumberFormat="1" applyFont="1"/>
    <xf numFmtId="0" fontId="9" fillId="0" borderId="0" xfId="0" applyFont="1"/>
    <xf numFmtId="169" fontId="7" fillId="0" borderId="0" xfId="0" applyNumberFormat="1" applyFont="1"/>
    <xf numFmtId="169" fontId="8" fillId="0" borderId="0" xfId="0" applyNumberFormat="1" applyFont="1" applyAlignment="1">
      <alignment horizontal="center"/>
    </xf>
    <xf numFmtId="169" fontId="16" fillId="0" borderId="0" xfId="0" applyNumberFormat="1" applyFont="1" applyAlignment="1">
      <alignment horizontal="center"/>
    </xf>
    <xf numFmtId="169" fontId="17" fillId="0" borderId="0" xfId="0" applyNumberFormat="1" applyFont="1"/>
    <xf numFmtId="169" fontId="14" fillId="0" borderId="0" xfId="0" applyNumberFormat="1" applyFont="1"/>
    <xf numFmtId="0" fontId="13" fillId="0" borderId="0" xfId="1" applyFont="1"/>
    <xf numFmtId="0" fontId="1" fillId="0" borderId="0" xfId="1"/>
    <xf numFmtId="0" fontId="13" fillId="0" borderId="0" xfId="1" applyFont="1" applyAlignment="1">
      <alignment horizontal="center" vertical="center"/>
    </xf>
    <xf numFmtId="0" fontId="15" fillId="0" borderId="0" xfId="1" applyFont="1" applyAlignment="1">
      <alignment horizontal="center" vertical="center"/>
    </xf>
    <xf numFmtId="0" fontId="12" fillId="0" borderId="0" xfId="8" applyFont="1" applyAlignment="1">
      <alignment horizontal="center" wrapText="1"/>
    </xf>
    <xf numFmtId="0" fontId="12" fillId="0" borderId="0" xfId="8" applyFont="1" applyAlignment="1">
      <alignment horizontal="right" wrapText="1"/>
    </xf>
    <xf numFmtId="0" fontId="13" fillId="0" borderId="0" xfId="1" applyFont="1" applyAlignment="1">
      <alignment vertical="top" wrapText="1"/>
    </xf>
    <xf numFmtId="0" fontId="12" fillId="0" borderId="4" xfId="8" applyFont="1" applyBorder="1" applyAlignment="1">
      <alignment horizontal="center" wrapText="1"/>
    </xf>
    <xf numFmtId="0" fontId="1" fillId="0" borderId="0" xfId="1"/>
    <xf numFmtId="3" fontId="13" fillId="0" borderId="0" xfId="1" applyNumberFormat="1" applyFont="1"/>
    <xf numFmtId="3" fontId="1" fillId="0" borderId="0" xfId="1" applyNumberFormat="1"/>
    <xf numFmtId="0" fontId="0" fillId="4" borderId="0" xfId="0" applyFill="1"/>
    <xf numFmtId="0" fontId="19" fillId="4" borderId="0" xfId="5" applyFont="1" applyFill="1"/>
    <xf numFmtId="0" fontId="21" fillId="4" borderId="0" xfId="0" applyFont="1" applyFill="1"/>
    <xf numFmtId="169" fontId="18" fillId="0" borderId="0" xfId="0" applyNumberFormat="1" applyFont="1"/>
    <xf numFmtId="169" fontId="0" fillId="5" borderId="0" xfId="0" applyNumberFormat="1" applyFill="1"/>
    <xf numFmtId="169" fontId="3" fillId="0" borderId="0" xfId="0" applyNumberFormat="1" applyFont="1" applyAlignment="1">
      <alignment vertical="center"/>
    </xf>
    <xf numFmtId="0" fontId="22" fillId="0" borderId="0" xfId="0" applyFont="1"/>
    <xf numFmtId="0" fontId="24" fillId="4" borderId="0" xfId="0" applyFont="1" applyFill="1"/>
    <xf numFmtId="0" fontId="0" fillId="0" borderId="0" xfId="0"/>
    <xf numFmtId="3" fontId="12" fillId="0" borderId="64" xfId="5" applyNumberFormat="1" applyFont="1" applyBorder="1" applyAlignment="1">
      <alignment vertical="center"/>
    </xf>
    <xf numFmtId="3" fontId="12" fillId="0" borderId="67" xfId="5" applyNumberFormat="1" applyFont="1" applyBorder="1" applyAlignment="1">
      <alignment vertical="center"/>
    </xf>
    <xf numFmtId="3" fontId="12" fillId="0" borderId="64" xfId="7" applyNumberFormat="1" applyFont="1" applyBorder="1" applyAlignment="1">
      <alignment vertical="center" wrapText="1"/>
    </xf>
    <xf numFmtId="3" fontId="12" fillId="5" borderId="74" xfId="5" applyNumberFormat="1" applyFont="1" applyFill="1" applyBorder="1" applyAlignment="1">
      <alignment horizontal="center" vertical="center" wrapText="1"/>
    </xf>
    <xf numFmtId="3" fontId="12" fillId="5" borderId="75" xfId="5" applyNumberFormat="1" applyFont="1" applyFill="1" applyBorder="1" applyAlignment="1">
      <alignment horizontal="center" vertical="center" wrapText="1"/>
    </xf>
    <xf numFmtId="0" fontId="23" fillId="5" borderId="0" xfId="0" applyFont="1" applyFill="1"/>
    <xf numFmtId="0" fontId="0" fillId="5" borderId="0" xfId="0" applyFill="1"/>
    <xf numFmtId="0" fontId="9" fillId="0" borderId="0" xfId="0" applyFont="1" applyAlignment="1">
      <alignment vertical="center"/>
    </xf>
    <xf numFmtId="169" fontId="1" fillId="0" borderId="0" xfId="0" applyNumberFormat="1" applyFont="1"/>
    <xf numFmtId="166" fontId="1" fillId="0" borderId="0" xfId="0" applyNumberFormat="1" applyFont="1"/>
    <xf numFmtId="169" fontId="12" fillId="0" borderId="0" xfId="0" applyNumberFormat="1" applyFont="1"/>
    <xf numFmtId="0" fontId="1" fillId="0" borderId="0" xfId="0" applyFont="1" applyAlignment="1">
      <alignment vertical="center" wrapText="1"/>
    </xf>
    <xf numFmtId="3" fontId="1" fillId="0" borderId="0" xfId="0" applyNumberFormat="1" applyFont="1" applyAlignment="1">
      <alignment horizontal="left" vertical="top" wrapText="1"/>
    </xf>
    <xf numFmtId="3" fontId="12" fillId="0" borderId="0" xfId="0" applyNumberFormat="1" applyFont="1" applyAlignment="1">
      <alignment horizontal="left" vertical="center" wrapText="1"/>
    </xf>
    <xf numFmtId="3" fontId="12" fillId="0" borderId="0" xfId="0" applyNumberFormat="1" applyFont="1" applyAlignment="1">
      <alignment horizontal="center" vertical="center" wrapText="1"/>
    </xf>
    <xf numFmtId="3" fontId="1" fillId="0" borderId="0" xfId="0" applyNumberFormat="1" applyFont="1"/>
    <xf numFmtId="9" fontId="1" fillId="0" borderId="0" xfId="3" applyFont="1" applyAlignment="1">
      <alignment horizontal="center"/>
    </xf>
    <xf numFmtId="3" fontId="12" fillId="0" borderId="19" xfId="0" applyNumberFormat="1" applyFont="1" applyBorder="1"/>
    <xf numFmtId="169" fontId="1" fillId="0" borderId="0" xfId="0" applyNumberFormat="1" applyFont="1" applyAlignment="1">
      <alignment horizontal="center" vertical="center" wrapText="1"/>
    </xf>
    <xf numFmtId="0" fontId="12" fillId="0" borderId="0" xfId="0" applyFont="1"/>
    <xf numFmtId="0" fontId="12" fillId="0" borderId="1" xfId="0" applyFont="1" applyBorder="1" applyAlignment="1">
      <alignment vertical="center"/>
    </xf>
    <xf numFmtId="0" fontId="1" fillId="0" borderId="2" xfId="0" applyFont="1" applyBorder="1"/>
    <xf numFmtId="166" fontId="12" fillId="0" borderId="4" xfId="0" applyNumberFormat="1" applyFont="1" applyBorder="1" applyAlignment="1">
      <alignment horizontal="center" vertical="center" wrapText="1"/>
    </xf>
    <xf numFmtId="0" fontId="1" fillId="0" borderId="10" xfId="0" applyFont="1" applyBorder="1"/>
    <xf numFmtId="0" fontId="1" fillId="0" borderId="11" xfId="0" applyFont="1" applyBorder="1"/>
    <xf numFmtId="166" fontId="1" fillId="0" borderId="7" xfId="0" applyNumberFormat="1" applyFont="1" applyBorder="1" applyAlignment="1">
      <alignment horizontal="center" vertical="center" wrapText="1"/>
    </xf>
    <xf numFmtId="170" fontId="1" fillId="0" borderId="11" xfId="2" applyNumberFormat="1" applyFont="1" applyFill="1" applyBorder="1" applyAlignment="1">
      <alignment horizontal="right"/>
    </xf>
    <xf numFmtId="170" fontId="1" fillId="0" borderId="11" xfId="2" applyNumberFormat="1" applyFont="1" applyFill="1" applyBorder="1"/>
    <xf numFmtId="166" fontId="1" fillId="0" borderId="7" xfId="0" applyNumberFormat="1" applyFont="1" applyBorder="1" applyAlignment="1">
      <alignment horizontal="right" wrapText="1"/>
    </xf>
    <xf numFmtId="0" fontId="1" fillId="0" borderId="3" xfId="0" applyFont="1" applyBorder="1"/>
    <xf numFmtId="0" fontId="1" fillId="0" borderId="0" xfId="0" applyFont="1"/>
    <xf numFmtId="170" fontId="1" fillId="0" borderId="0" xfId="2" applyNumberFormat="1" applyFont="1" applyFill="1" applyBorder="1" applyAlignment="1">
      <alignment horizontal="right"/>
    </xf>
    <xf numFmtId="170" fontId="1" fillId="0" borderId="0" xfId="2" applyNumberFormat="1" applyFont="1" applyFill="1" applyBorder="1"/>
    <xf numFmtId="175" fontId="1" fillId="0" borderId="8" xfId="2" applyNumberFormat="1" applyFont="1" applyFill="1" applyBorder="1" applyAlignment="1"/>
    <xf numFmtId="175" fontId="1" fillId="0" borderId="8" xfId="0" applyNumberFormat="1" applyFont="1" applyBorder="1" applyAlignment="1">
      <alignment horizontal="right" wrapText="1"/>
    </xf>
    <xf numFmtId="166" fontId="1" fillId="0" borderId="8" xfId="0" applyNumberFormat="1" applyFont="1" applyBorder="1" applyAlignment="1">
      <alignment horizontal="right" wrapText="1"/>
    </xf>
    <xf numFmtId="9" fontId="1" fillId="0" borderId="0" xfId="3" applyFont="1"/>
    <xf numFmtId="0" fontId="1" fillId="5" borderId="3" xfId="0" applyFont="1" applyFill="1" applyBorder="1"/>
    <xf numFmtId="0" fontId="1" fillId="5" borderId="0" xfId="0" applyFont="1" applyFill="1"/>
    <xf numFmtId="170" fontId="1" fillId="5" borderId="0" xfId="2" applyNumberFormat="1" applyFont="1" applyFill="1" applyBorder="1" applyAlignment="1">
      <alignment horizontal="right"/>
    </xf>
    <xf numFmtId="170" fontId="1" fillId="5" borderId="0" xfId="2" applyNumberFormat="1" applyFont="1" applyFill="1" applyBorder="1"/>
    <xf numFmtId="0" fontId="1" fillId="0" borderId="12" xfId="0" applyFont="1" applyBorder="1"/>
    <xf numFmtId="0" fontId="1" fillId="0" borderId="13" xfId="0" applyFont="1" applyBorder="1"/>
    <xf numFmtId="170" fontId="1" fillId="0" borderId="13" xfId="2" applyNumberFormat="1" applyFont="1" applyFill="1" applyBorder="1" applyAlignment="1">
      <alignment horizontal="right"/>
    </xf>
    <xf numFmtId="170" fontId="1" fillId="0" borderId="13" xfId="2" applyNumberFormat="1" applyFont="1" applyFill="1" applyBorder="1"/>
    <xf numFmtId="175" fontId="1" fillId="0" borderId="9" xfId="2" applyNumberFormat="1" applyFont="1" applyFill="1" applyBorder="1" applyAlignment="1"/>
    <xf numFmtId="175" fontId="1" fillId="0" borderId="9" xfId="0" applyNumberFormat="1" applyFont="1" applyBorder="1" applyAlignment="1">
      <alignment horizontal="right" wrapText="1"/>
    </xf>
    <xf numFmtId="166" fontId="1" fillId="0" borderId="9" xfId="0" applyNumberFormat="1" applyFont="1" applyBorder="1" applyAlignment="1">
      <alignment horizontal="right" wrapText="1"/>
    </xf>
    <xf numFmtId="0" fontId="12" fillId="0" borderId="18" xfId="0" applyFont="1" applyBorder="1"/>
    <xf numFmtId="0" fontId="1" fillId="0" borderId="19" xfId="0" applyFont="1" applyBorder="1"/>
    <xf numFmtId="170" fontId="1" fillId="0" borderId="19" xfId="2" applyNumberFormat="1" applyFont="1" applyFill="1" applyBorder="1"/>
    <xf numFmtId="175" fontId="12" fillId="0" borderId="21" xfId="0" applyNumberFormat="1" applyFont="1" applyBorder="1" applyAlignment="1">
      <alignment wrapText="1"/>
    </xf>
    <xf numFmtId="175" fontId="12" fillId="0" borderId="21" xfId="0" applyNumberFormat="1" applyFont="1" applyBorder="1" applyAlignment="1">
      <alignment horizontal="right" wrapText="1"/>
    </xf>
    <xf numFmtId="166" fontId="1" fillId="0" borderId="21" xfId="0" applyNumberFormat="1" applyFont="1" applyBorder="1" applyAlignment="1">
      <alignment horizontal="right" wrapText="1"/>
    </xf>
    <xf numFmtId="0" fontId="12" fillId="0" borderId="1" xfId="0" applyFont="1" applyBorder="1"/>
    <xf numFmtId="170" fontId="1" fillId="0" borderId="2" xfId="2" applyNumberFormat="1" applyFont="1" applyFill="1" applyBorder="1" applyAlignment="1">
      <alignment horizontal="right"/>
    </xf>
    <xf numFmtId="170" fontId="1" fillId="0" borderId="2" xfId="2" applyNumberFormat="1" applyFont="1" applyFill="1" applyBorder="1"/>
    <xf numFmtId="166" fontId="1" fillId="0" borderId="2" xfId="0" applyNumberFormat="1" applyFont="1" applyBorder="1" applyAlignment="1">
      <alignment horizontal="center" vertical="center" wrapText="1"/>
    </xf>
    <xf numFmtId="166" fontId="1" fillId="0" borderId="17" xfId="0" applyNumberFormat="1" applyFont="1" applyBorder="1" applyAlignment="1">
      <alignment horizontal="center" vertical="center" wrapText="1"/>
    </xf>
    <xf numFmtId="166" fontId="1" fillId="0" borderId="0" xfId="2" applyNumberFormat="1" applyFont="1" applyFill="1" applyBorder="1"/>
    <xf numFmtId="166" fontId="1" fillId="0" borderId="6" xfId="0" applyNumberFormat="1" applyFont="1" applyBorder="1" applyAlignment="1">
      <alignment wrapText="1"/>
    </xf>
    <xf numFmtId="166" fontId="1" fillId="0" borderId="19" xfId="0" applyNumberFormat="1" applyFont="1" applyBorder="1" applyAlignment="1">
      <alignment wrapText="1"/>
    </xf>
    <xf numFmtId="166" fontId="1" fillId="0" borderId="20" xfId="0" applyNumberFormat="1" applyFont="1" applyBorder="1" applyAlignment="1">
      <alignment wrapText="1"/>
    </xf>
    <xf numFmtId="166" fontId="1" fillId="0" borderId="21" xfId="0" applyNumberFormat="1" applyFont="1" applyBorder="1" applyAlignment="1">
      <alignment wrapText="1"/>
    </xf>
    <xf numFmtId="0" fontId="1" fillId="0" borderId="0" xfId="0" applyFont="1" applyBorder="1"/>
    <xf numFmtId="166" fontId="1" fillId="0" borderId="0" xfId="0" applyNumberFormat="1" applyFont="1" applyBorder="1" applyAlignment="1">
      <alignment wrapText="1"/>
    </xf>
    <xf numFmtId="169" fontId="1" fillId="0" borderId="2" xfId="0" applyNumberFormat="1" applyFont="1" applyBorder="1"/>
    <xf numFmtId="170" fontId="1" fillId="0" borderId="2" xfId="2" applyNumberFormat="1" applyFont="1" applyFill="1" applyBorder="1" applyAlignment="1">
      <alignment horizontal="center"/>
    </xf>
    <xf numFmtId="166" fontId="12" fillId="0" borderId="7" xfId="0" applyNumberFormat="1" applyFont="1" applyBorder="1" applyAlignment="1">
      <alignment horizontal="center" vertical="center" wrapText="1"/>
    </xf>
    <xf numFmtId="169" fontId="1" fillId="0" borderId="0" xfId="0" applyNumberFormat="1" applyFont="1" applyAlignment="1">
      <alignment horizontal="center"/>
    </xf>
    <xf numFmtId="171" fontId="1" fillId="0" borderId="0" xfId="2" applyNumberFormat="1" applyFont="1" applyFill="1" applyBorder="1"/>
    <xf numFmtId="175" fontId="1" fillId="0" borderId="3" xfId="2" applyNumberFormat="1" applyFont="1" applyFill="1" applyBorder="1" applyAlignment="1"/>
    <xf numFmtId="175" fontId="1" fillId="0" borderId="0" xfId="2" applyNumberFormat="1" applyFont="1" applyFill="1" applyBorder="1" applyAlignment="1"/>
    <xf numFmtId="175" fontId="1" fillId="0" borderId="12" xfId="2" applyNumberFormat="1" applyFont="1" applyFill="1" applyBorder="1" applyAlignment="1"/>
    <xf numFmtId="178" fontId="1" fillId="0" borderId="0" xfId="0" applyNumberFormat="1" applyFont="1"/>
    <xf numFmtId="166" fontId="1" fillId="0" borderId="0" xfId="0" applyNumberFormat="1" applyFont="1" applyAlignment="1">
      <alignment wrapText="1"/>
    </xf>
    <xf numFmtId="0" fontId="1" fillId="0" borderId="10" xfId="0" applyFont="1" applyBorder="1" applyAlignment="1"/>
    <xf numFmtId="0" fontId="1" fillId="0" borderId="11" xfId="0" applyFont="1" applyBorder="1" applyAlignment="1"/>
    <xf numFmtId="175" fontId="1" fillId="0" borderId="11" xfId="0" applyNumberFormat="1" applyFont="1" applyBorder="1" applyAlignment="1"/>
    <xf numFmtId="0" fontId="1" fillId="0" borderId="3" xfId="0" applyFont="1" applyBorder="1" applyAlignment="1"/>
    <xf numFmtId="0" fontId="1" fillId="0" borderId="0" xfId="0" applyFont="1" applyAlignment="1"/>
    <xf numFmtId="0" fontId="1" fillId="0" borderId="0" xfId="0" applyFont="1" applyBorder="1" applyAlignment="1"/>
    <xf numFmtId="166" fontId="1" fillId="0" borderId="0" xfId="15" applyFont="1" applyFill="1" applyBorder="1" applyAlignment="1"/>
    <xf numFmtId="0" fontId="1" fillId="0" borderId="3" xfId="0" applyFont="1" applyBorder="1" applyAlignment="1">
      <alignment horizontal="left"/>
    </xf>
    <xf numFmtId="0" fontId="1" fillId="0" borderId="0" xfId="0" applyFont="1" applyAlignment="1">
      <alignment horizontal="left"/>
    </xf>
    <xf numFmtId="166" fontId="1" fillId="0" borderId="0" xfId="2" applyNumberFormat="1" applyFont="1" applyFill="1" applyBorder="1" applyAlignment="1"/>
    <xf numFmtId="0" fontId="1" fillId="0" borderId="0" xfId="0" applyFont="1" applyBorder="1" applyAlignment="1">
      <alignment horizontal="right"/>
    </xf>
    <xf numFmtId="175" fontId="1" fillId="0" borderId="0" xfId="2" applyNumberFormat="1" applyFont="1" applyFill="1" applyBorder="1" applyAlignment="1">
      <alignment horizontal="center"/>
    </xf>
    <xf numFmtId="175" fontId="1" fillId="0" borderId="6" xfId="2" applyNumberFormat="1" applyFont="1" applyFill="1" applyBorder="1" applyAlignment="1">
      <alignment horizontal="center"/>
    </xf>
    <xf numFmtId="0" fontId="1" fillId="0" borderId="12" xfId="0" applyFont="1" applyBorder="1" applyAlignment="1"/>
    <xf numFmtId="0" fontId="1" fillId="0" borderId="13" xfId="0" applyFont="1" applyBorder="1" applyAlignment="1"/>
    <xf numFmtId="175" fontId="1" fillId="0" borderId="0" xfId="0" applyNumberFormat="1" applyFont="1" applyBorder="1" applyAlignment="1">
      <alignment wrapText="1"/>
    </xf>
    <xf numFmtId="166" fontId="1" fillId="0" borderId="0" xfId="0" applyNumberFormat="1" applyFont="1" applyBorder="1"/>
    <xf numFmtId="166" fontId="1" fillId="0" borderId="0" xfId="15" applyFont="1"/>
    <xf numFmtId="3" fontId="12" fillId="0" borderId="0" xfId="0" applyNumberFormat="1" applyFont="1"/>
    <xf numFmtId="173" fontId="1" fillId="5" borderId="0" xfId="3" applyNumberFormat="1" applyFont="1" applyFill="1"/>
    <xf numFmtId="169" fontId="1" fillId="0" borderId="0" xfId="0" quotePrefix="1" applyNumberFormat="1" applyFont="1"/>
    <xf numFmtId="173" fontId="1" fillId="0" borderId="0" xfId="3" applyNumberFormat="1" applyFont="1"/>
    <xf numFmtId="165" fontId="1" fillId="5" borderId="0" xfId="3" applyNumberFormat="1" applyFont="1" applyFill="1"/>
    <xf numFmtId="169" fontId="26" fillId="0" borderId="0" xfId="0" applyNumberFormat="1" applyFont="1"/>
    <xf numFmtId="169" fontId="27" fillId="0" borderId="0" xfId="0" applyNumberFormat="1" applyFont="1"/>
    <xf numFmtId="173" fontId="27" fillId="0" borderId="0" xfId="3" applyNumberFormat="1" applyFont="1"/>
    <xf numFmtId="169" fontId="27" fillId="0" borderId="0" xfId="0" applyNumberFormat="1" applyFont="1" applyAlignment="1">
      <alignment horizontal="left"/>
    </xf>
    <xf numFmtId="177" fontId="27" fillId="0" borderId="0" xfId="0" applyNumberFormat="1" applyFont="1"/>
    <xf numFmtId="177" fontId="1" fillId="0" borderId="0" xfId="0" applyNumberFormat="1" applyFont="1"/>
    <xf numFmtId="169" fontId="1" fillId="0" borderId="0" xfId="0" applyNumberFormat="1" applyFont="1" applyAlignment="1">
      <alignment vertical="top" wrapText="1"/>
    </xf>
    <xf numFmtId="14" fontId="1" fillId="0" borderId="5" xfId="0" applyNumberFormat="1" applyFont="1" applyBorder="1"/>
    <xf numFmtId="172" fontId="1" fillId="0" borderId="8" xfId="2" applyNumberFormat="1" applyFont="1" applyFill="1" applyBorder="1" applyAlignment="1"/>
    <xf numFmtId="14" fontId="1" fillId="0" borderId="22" xfId="0" applyNumberFormat="1" applyFont="1" applyBorder="1"/>
    <xf numFmtId="169" fontId="1" fillId="0" borderId="20" xfId="0" applyNumberFormat="1" applyFont="1" applyBorder="1"/>
    <xf numFmtId="175" fontId="1" fillId="0" borderId="21" xfId="0" applyNumberFormat="1" applyFont="1" applyBorder="1" applyAlignment="1">
      <alignment wrapText="1"/>
    </xf>
    <xf numFmtId="166" fontId="1" fillId="0" borderId="7" xfId="0" applyNumberFormat="1" applyFont="1" applyBorder="1"/>
    <xf numFmtId="169" fontId="1" fillId="0" borderId="0" xfId="0" applyNumberFormat="1" applyFont="1" applyBorder="1"/>
    <xf numFmtId="17" fontId="1" fillId="0" borderId="10" xfId="0" applyNumberFormat="1" applyFont="1" applyBorder="1"/>
    <xf numFmtId="172" fontId="1" fillId="5" borderId="8" xfId="2" applyNumberFormat="1" applyFont="1" applyFill="1" applyBorder="1" applyAlignment="1"/>
    <xf numFmtId="169" fontId="1" fillId="0" borderId="34" xfId="0" applyNumberFormat="1" applyFont="1" applyBorder="1"/>
    <xf numFmtId="169" fontId="1" fillId="5" borderId="0" xfId="0" applyNumberFormat="1" applyFont="1" applyFill="1"/>
    <xf numFmtId="169" fontId="12" fillId="5" borderId="0" xfId="0" applyNumberFormat="1" applyFont="1" applyFill="1" applyBorder="1" applyAlignment="1">
      <alignment horizontal="center" vertical="center" wrapText="1"/>
    </xf>
    <xf numFmtId="0" fontId="12" fillId="0" borderId="2" xfId="0" applyFont="1" applyBorder="1"/>
    <xf numFmtId="166" fontId="12" fillId="5" borderId="0" xfId="0" applyNumberFormat="1" applyFont="1" applyFill="1" applyBorder="1" applyAlignment="1">
      <alignment horizontal="center" vertical="center" wrapText="1"/>
    </xf>
    <xf numFmtId="0" fontId="1" fillId="5" borderId="10" xfId="0" applyFont="1" applyFill="1" applyBorder="1"/>
    <xf numFmtId="0" fontId="1" fillId="5" borderId="11" xfId="0" applyFont="1" applyFill="1" applyBorder="1"/>
    <xf numFmtId="170" fontId="1" fillId="5" borderId="11" xfId="2" applyNumberFormat="1" applyFont="1" applyFill="1" applyBorder="1" applyAlignment="1">
      <alignment horizontal="right"/>
    </xf>
    <xf numFmtId="170" fontId="1" fillId="5" borderId="11" xfId="2" applyNumberFormat="1" applyFont="1" applyFill="1" applyBorder="1"/>
    <xf numFmtId="169" fontId="1" fillId="0" borderId="8" xfId="0" applyNumberFormat="1" applyFont="1" applyBorder="1" applyAlignment="1">
      <alignment horizontal="right" wrapText="1"/>
    </xf>
    <xf numFmtId="0" fontId="1" fillId="0" borderId="4" xfId="0" applyFont="1" applyBorder="1" applyAlignment="1">
      <alignment horizontal="center" vertical="center"/>
    </xf>
    <xf numFmtId="169" fontId="12" fillId="0" borderId="8" xfId="0" applyNumberFormat="1" applyFont="1" applyFill="1" applyBorder="1"/>
    <xf numFmtId="0" fontId="1" fillId="0" borderId="17" xfId="0" applyFont="1" applyBorder="1" applyAlignment="1">
      <alignment horizontal="center" vertical="center"/>
    </xf>
    <xf numFmtId="0" fontId="1" fillId="5" borderId="0" xfId="0" applyFont="1" applyFill="1" applyBorder="1"/>
    <xf numFmtId="0" fontId="12" fillId="4" borderId="1" xfId="0" applyFont="1" applyFill="1" applyBorder="1"/>
    <xf numFmtId="0" fontId="12" fillId="4" borderId="2" xfId="0" applyFont="1" applyFill="1" applyBorder="1"/>
    <xf numFmtId="0" fontId="1" fillId="4" borderId="2" xfId="0" applyFont="1" applyFill="1" applyBorder="1"/>
    <xf numFmtId="169" fontId="12" fillId="6" borderId="4" xfId="0" applyNumberFormat="1" applyFont="1" applyFill="1" applyBorder="1" applyAlignment="1">
      <alignment horizontal="right" wrapText="1"/>
    </xf>
    <xf numFmtId="170" fontId="1" fillId="0" borderId="6" xfId="2" applyNumberFormat="1" applyFont="1" applyFill="1" applyBorder="1"/>
    <xf numFmtId="0" fontId="12" fillId="0" borderId="3" xfId="0" applyFont="1" applyBorder="1"/>
    <xf numFmtId="169" fontId="12" fillId="5" borderId="8" xfId="0" applyNumberFormat="1" applyFont="1" applyFill="1" applyBorder="1"/>
    <xf numFmtId="169" fontId="12" fillId="0" borderId="9" xfId="0" applyNumberFormat="1" applyFont="1" applyFill="1" applyBorder="1"/>
    <xf numFmtId="169" fontId="12" fillId="6" borderId="9" xfId="0" applyNumberFormat="1" applyFont="1" applyFill="1" applyBorder="1" applyAlignment="1">
      <alignment horizontal="right" wrapText="1"/>
    </xf>
    <xf numFmtId="169" fontId="1" fillId="0" borderId="19" xfId="0" applyNumberFormat="1" applyFont="1" applyBorder="1"/>
    <xf numFmtId="0" fontId="1" fillId="0" borderId="21" xfId="0" applyFont="1" applyBorder="1" applyAlignment="1">
      <alignment horizontal="center" vertical="center"/>
    </xf>
    <xf numFmtId="164" fontId="12" fillId="6" borderId="21" xfId="0" applyNumberFormat="1" applyFont="1" applyFill="1" applyBorder="1" applyAlignment="1">
      <alignment horizontal="right" wrapText="1"/>
    </xf>
    <xf numFmtId="169" fontId="12" fillId="0" borderId="8" xfId="0" applyNumberFormat="1" applyFont="1" applyBorder="1" applyAlignment="1">
      <alignment horizontal="right" wrapText="1"/>
    </xf>
    <xf numFmtId="169" fontId="12" fillId="0" borderId="9" xfId="0" applyNumberFormat="1" applyFont="1" applyBorder="1"/>
    <xf numFmtId="169" fontId="1" fillId="4" borderId="18" xfId="0" applyNumberFormat="1" applyFont="1" applyFill="1" applyBorder="1"/>
    <xf numFmtId="169" fontId="1" fillId="4" borderId="19" xfId="0" applyNumberFormat="1" applyFont="1" applyFill="1" applyBorder="1"/>
    <xf numFmtId="169" fontId="1" fillId="4" borderId="20" xfId="0" applyNumberFormat="1" applyFont="1" applyFill="1" applyBorder="1"/>
    <xf numFmtId="169" fontId="12" fillId="6" borderId="99" xfId="0" applyNumberFormat="1" applyFont="1" applyFill="1" applyBorder="1" applyAlignment="1">
      <alignment horizontal="right" wrapText="1"/>
    </xf>
    <xf numFmtId="176" fontId="12" fillId="6" borderId="21" xfId="0" applyNumberFormat="1" applyFont="1" applyFill="1" applyBorder="1" applyAlignment="1">
      <alignment horizontal="right" wrapText="1"/>
    </xf>
    <xf numFmtId="166" fontId="12" fillId="5" borderId="21" xfId="0" applyNumberFormat="1" applyFont="1" applyFill="1" applyBorder="1" applyAlignment="1">
      <alignment horizontal="right" wrapText="1"/>
    </xf>
    <xf numFmtId="169" fontId="1" fillId="5" borderId="0" xfId="0" applyNumberFormat="1" applyFont="1" applyFill="1" applyBorder="1" applyAlignment="1">
      <alignment horizontal="right" wrapText="1"/>
    </xf>
    <xf numFmtId="169" fontId="12" fillId="0" borderId="4" xfId="0" applyNumberFormat="1" applyFont="1" applyBorder="1" applyAlignment="1">
      <alignment horizontal="right" wrapText="1"/>
    </xf>
    <xf numFmtId="169" fontId="12" fillId="5" borderId="0" xfId="0" applyNumberFormat="1" applyFont="1" applyFill="1" applyBorder="1" applyAlignment="1">
      <alignment horizontal="right" wrapText="1"/>
    </xf>
    <xf numFmtId="169" fontId="1" fillId="0" borderId="38" xfId="0" applyNumberFormat="1" applyFont="1" applyBorder="1"/>
    <xf numFmtId="0" fontId="1" fillId="0" borderId="0" xfId="0" applyFont="1" applyAlignment="1">
      <alignment horizontal="left" vertical="center"/>
    </xf>
    <xf numFmtId="3" fontId="12" fillId="0" borderId="8" xfId="0" applyNumberFormat="1" applyFont="1" applyBorder="1" applyAlignment="1">
      <alignment horizontal="center"/>
    </xf>
    <xf numFmtId="3" fontId="12" fillId="5" borderId="0" xfId="0" applyNumberFormat="1" applyFont="1" applyFill="1" applyBorder="1" applyAlignment="1">
      <alignment horizontal="center"/>
    </xf>
    <xf numFmtId="0" fontId="1" fillId="0" borderId="3" xfId="0" applyFont="1" applyBorder="1" applyAlignment="1">
      <alignment horizontal="left" vertical="center"/>
    </xf>
    <xf numFmtId="0" fontId="1" fillId="0" borderId="63" xfId="7" applyFont="1" applyBorder="1" applyAlignment="1">
      <alignment vertical="center" wrapText="1"/>
    </xf>
    <xf numFmtId="0" fontId="1" fillId="12" borderId="64" xfId="7" applyFont="1" applyFill="1" applyBorder="1" applyAlignment="1">
      <alignment horizontal="center" vertical="center" wrapText="1"/>
    </xf>
    <xf numFmtId="3" fontId="1" fillId="12" borderId="64" xfId="7" applyNumberFormat="1" applyFont="1" applyFill="1" applyBorder="1" applyAlignment="1">
      <alignment vertical="center" wrapText="1"/>
    </xf>
    <xf numFmtId="0" fontId="1" fillId="0" borderId="64" xfId="7" applyFont="1" applyBorder="1" applyAlignment="1">
      <alignment horizontal="center" vertical="center" wrapText="1"/>
    </xf>
    <xf numFmtId="3" fontId="1" fillId="12" borderId="64" xfId="7" applyNumberFormat="1" applyFont="1" applyFill="1" applyBorder="1" applyAlignment="1"/>
    <xf numFmtId="0" fontId="12" fillId="12" borderId="65" xfId="7" applyFont="1" applyFill="1" applyBorder="1" applyAlignment="1">
      <alignment horizontal="center" vertical="center" wrapText="1"/>
    </xf>
    <xf numFmtId="0" fontId="1" fillId="12" borderId="74" xfId="7" applyFont="1" applyFill="1" applyBorder="1" applyAlignment="1">
      <alignment horizontal="center" vertical="center" wrapText="1"/>
    </xf>
    <xf numFmtId="3" fontId="1" fillId="0" borderId="64" xfId="7" applyNumberFormat="1" applyFont="1" applyBorder="1" applyAlignment="1"/>
    <xf numFmtId="0" fontId="1" fillId="12" borderId="75" xfId="7" applyFont="1" applyFill="1" applyBorder="1" applyAlignment="1">
      <alignment horizontal="center" vertical="center" wrapText="1"/>
    </xf>
    <xf numFmtId="0" fontId="1" fillId="0" borderId="76" xfId="7" applyFont="1" applyBorder="1" applyAlignment="1">
      <alignment horizontal="center" vertical="center" wrapText="1"/>
    </xf>
    <xf numFmtId="3" fontId="12" fillId="0" borderId="64" xfId="7" applyNumberFormat="1" applyFont="1" applyBorder="1" applyAlignment="1">
      <alignment vertical="center"/>
    </xf>
    <xf numFmtId="0" fontId="12" fillId="0" borderId="65" xfId="7" applyFont="1" applyBorder="1" applyAlignment="1">
      <alignment horizontal="center" vertical="center" wrapText="1"/>
    </xf>
    <xf numFmtId="0" fontId="12" fillId="11" borderId="64" xfId="7" applyFont="1" applyFill="1" applyBorder="1" applyAlignment="1">
      <alignment vertical="center" wrapText="1"/>
    </xf>
    <xf numFmtId="49" fontId="12" fillId="0" borderId="59" xfId="6" applyNumberFormat="1" applyFont="1" applyFill="1" applyBorder="1" applyAlignment="1">
      <alignment horizontal="center" vertical="center" wrapText="1"/>
    </xf>
    <xf numFmtId="49" fontId="12" fillId="0" borderId="14" xfId="6" applyNumberFormat="1" applyFont="1" applyFill="1" applyBorder="1" applyAlignment="1">
      <alignment horizontal="center" vertical="center" wrapText="1"/>
    </xf>
    <xf numFmtId="0" fontId="12" fillId="0" borderId="14" xfId="7" applyFont="1" applyBorder="1" applyAlignment="1">
      <alignment horizontal="center" vertical="center" wrapText="1"/>
    </xf>
    <xf numFmtId="49" fontId="12" fillId="0" borderId="16" xfId="6" applyNumberFormat="1" applyFont="1" applyFill="1" applyBorder="1" applyAlignment="1">
      <alignment horizontal="center" vertical="center" wrapText="1"/>
    </xf>
    <xf numFmtId="0" fontId="1" fillId="5" borderId="60" xfId="0" applyFont="1" applyFill="1" applyBorder="1" applyAlignment="1">
      <alignment vertical="center" wrapText="1"/>
    </xf>
    <xf numFmtId="0" fontId="12" fillId="0" borderId="36" xfId="0" applyFont="1" applyBorder="1" applyAlignment="1">
      <alignment horizontal="center" vertical="center"/>
    </xf>
    <xf numFmtId="3" fontId="1" fillId="0" borderId="35" xfId="0" applyNumberFormat="1" applyFont="1" applyBorder="1" applyAlignment="1">
      <alignment horizontal="center"/>
    </xf>
    <xf numFmtId="0" fontId="1" fillId="0" borderId="37" xfId="0" applyFont="1" applyBorder="1" applyAlignment="1">
      <alignment horizontal="center" vertical="center"/>
    </xf>
    <xf numFmtId="0" fontId="12" fillId="5" borderId="9" xfId="0" applyFont="1" applyFill="1" applyBorder="1" applyAlignment="1">
      <alignment horizontal="center" vertical="center"/>
    </xf>
    <xf numFmtId="3" fontId="1" fillId="0" borderId="13" xfId="0" applyNumberFormat="1" applyFont="1" applyBorder="1" applyAlignment="1">
      <alignment horizontal="center"/>
    </xf>
    <xf numFmtId="0" fontId="1" fillId="0" borderId="29" xfId="0" quotePrefix="1" applyFont="1" applyBorder="1" applyAlignment="1">
      <alignment horizontal="center" vertical="center"/>
    </xf>
    <xf numFmtId="0" fontId="1" fillId="0" borderId="56" xfId="0" applyFont="1" applyFill="1" applyBorder="1" applyAlignment="1">
      <alignment vertical="center" wrapText="1"/>
    </xf>
    <xf numFmtId="0" fontId="12" fillId="0" borderId="4" xfId="0" applyFont="1" applyBorder="1" applyAlignment="1">
      <alignment horizontal="center" vertical="center"/>
    </xf>
    <xf numFmtId="3" fontId="1" fillId="5" borderId="2" xfId="0" applyNumberFormat="1" applyFont="1" applyFill="1" applyBorder="1" applyAlignment="1">
      <alignment horizontal="center"/>
    </xf>
    <xf numFmtId="3" fontId="1" fillId="0" borderId="2" xfId="0" applyNumberFormat="1" applyFont="1" applyBorder="1" applyAlignment="1">
      <alignment horizontal="center"/>
    </xf>
    <xf numFmtId="0" fontId="1" fillId="0" borderId="29" xfId="0" applyFont="1" applyBorder="1" applyAlignment="1">
      <alignment horizontal="center" vertical="center"/>
    </xf>
    <xf numFmtId="3" fontId="1" fillId="0" borderId="11" xfId="0" applyNumberFormat="1" applyFont="1" applyBorder="1" applyAlignment="1">
      <alignment horizontal="center"/>
    </xf>
    <xf numFmtId="0" fontId="12" fillId="0" borderId="1" xfId="0" applyFont="1" applyBorder="1" applyAlignment="1">
      <alignment horizontal="center" vertical="center"/>
    </xf>
    <xf numFmtId="169" fontId="12" fillId="0" borderId="4" xfId="0" applyNumberFormat="1" applyFont="1" applyFill="1" applyBorder="1" applyAlignment="1">
      <alignment horizontal="center"/>
    </xf>
    <xf numFmtId="0" fontId="1" fillId="0" borderId="100" xfId="0" applyFont="1" applyBorder="1" applyAlignment="1">
      <alignment horizontal="center" vertical="center"/>
    </xf>
    <xf numFmtId="3" fontId="1" fillId="0" borderId="12" xfId="0" applyNumberFormat="1" applyFont="1" applyBorder="1" applyAlignment="1">
      <alignment horizontal="center" vertical="center"/>
    </xf>
    <xf numFmtId="0" fontId="1" fillId="0" borderId="0" xfId="0" applyFont="1" applyAlignment="1">
      <alignment vertical="center"/>
    </xf>
    <xf numFmtId="0" fontId="1" fillId="0" borderId="61" xfId="0" applyFont="1" applyFill="1" applyBorder="1" applyAlignment="1">
      <alignment vertical="center" wrapText="1"/>
    </xf>
    <xf numFmtId="0" fontId="12" fillId="0" borderId="8" xfId="0" applyFont="1" applyBorder="1" applyAlignment="1">
      <alignment horizontal="center" vertical="center"/>
    </xf>
    <xf numFmtId="3" fontId="1" fillId="0" borderId="10" xfId="0" applyNumberFormat="1" applyFont="1" applyBorder="1" applyAlignment="1">
      <alignment horizontal="center"/>
    </xf>
    <xf numFmtId="0" fontId="1" fillId="0" borderId="40" xfId="0" applyFont="1" applyBorder="1" applyAlignment="1">
      <alignment horizontal="center" vertical="center"/>
    </xf>
    <xf numFmtId="0" fontId="12" fillId="0" borderId="54" xfId="0" applyFont="1" applyFill="1" applyBorder="1" applyAlignment="1">
      <alignment vertical="center" wrapText="1"/>
    </xf>
    <xf numFmtId="0" fontId="12" fillId="0" borderId="42" xfId="0" applyFont="1" applyBorder="1" applyAlignment="1">
      <alignment horizontal="center" vertical="center"/>
    </xf>
    <xf numFmtId="3" fontId="12" fillId="0" borderId="41" xfId="0" applyNumberFormat="1" applyFont="1" applyBorder="1" applyAlignment="1">
      <alignment horizontal="center"/>
    </xf>
    <xf numFmtId="0" fontId="12" fillId="0" borderId="43" xfId="0" applyFont="1" applyBorder="1" applyAlignment="1">
      <alignment horizontal="center" vertical="center"/>
    </xf>
    <xf numFmtId="0" fontId="1" fillId="0" borderId="60" xfId="0" applyFont="1" applyFill="1" applyBorder="1" applyAlignment="1">
      <alignment vertical="center" wrapText="1"/>
    </xf>
    <xf numFmtId="0" fontId="12" fillId="0" borderId="9" xfId="0" applyFont="1" applyBorder="1" applyAlignment="1">
      <alignment horizontal="center" vertical="center"/>
    </xf>
    <xf numFmtId="3" fontId="1" fillId="0" borderId="12" xfId="0" applyNumberFormat="1" applyFont="1" applyBorder="1" applyAlignment="1">
      <alignment horizontal="center"/>
    </xf>
    <xf numFmtId="0" fontId="1" fillId="0" borderId="39" xfId="0" applyFont="1" applyBorder="1" applyAlignment="1">
      <alignment horizontal="center" vertical="center"/>
    </xf>
    <xf numFmtId="3" fontId="1" fillId="0" borderId="1" xfId="0" applyNumberFormat="1" applyFont="1" applyBorder="1" applyAlignment="1">
      <alignment horizontal="center"/>
    </xf>
    <xf numFmtId="0" fontId="1" fillId="5" borderId="56" xfId="0" applyFont="1" applyFill="1" applyBorder="1" applyAlignment="1">
      <alignment vertical="center" wrapText="1"/>
    </xf>
    <xf numFmtId="0" fontId="12" fillId="5" borderId="4" xfId="0" applyFont="1" applyFill="1" applyBorder="1" applyAlignment="1">
      <alignment horizontal="center" vertical="center"/>
    </xf>
    <xf numFmtId="3" fontId="1" fillId="0" borderId="1" xfId="0" applyNumberFormat="1" applyFont="1" applyBorder="1" applyAlignment="1">
      <alignment horizontal="center" vertical="center"/>
    </xf>
    <xf numFmtId="0" fontId="12" fillId="0" borderId="53" xfId="0" applyFont="1" applyFill="1" applyBorder="1" applyAlignment="1">
      <alignment vertical="center" wrapText="1"/>
    </xf>
    <xf numFmtId="0" fontId="12" fillId="0" borderId="45" xfId="0" applyFont="1" applyBorder="1" applyAlignment="1">
      <alignment horizontal="center" vertical="center"/>
    </xf>
    <xf numFmtId="3" fontId="12" fillId="0" borderId="58" xfId="0" applyNumberFormat="1" applyFont="1" applyBorder="1" applyAlignment="1">
      <alignment horizontal="center"/>
    </xf>
    <xf numFmtId="0" fontId="12" fillId="0" borderId="62" xfId="0" applyFont="1" applyBorder="1" applyAlignment="1">
      <alignment horizontal="center" vertical="center"/>
    </xf>
    <xf numFmtId="0" fontId="12" fillId="0" borderId="22" xfId="0" applyFont="1" applyBorder="1" applyAlignment="1">
      <alignment horizontal="center" vertical="center"/>
    </xf>
    <xf numFmtId="3" fontId="1" fillId="0" borderId="32" xfId="0" applyNumberFormat="1" applyFont="1" applyBorder="1" applyAlignment="1">
      <alignment horizontal="center" vertical="center"/>
    </xf>
    <xf numFmtId="3" fontId="1" fillId="0" borderId="31" xfId="0" applyNumberFormat="1" applyFont="1" applyBorder="1" applyAlignment="1">
      <alignment horizontal="center" vertical="center"/>
    </xf>
    <xf numFmtId="0" fontId="1" fillId="0" borderId="44" xfId="0" applyFont="1" applyBorder="1" applyAlignment="1">
      <alignment horizontal="center" vertical="center"/>
    </xf>
    <xf numFmtId="3" fontId="1" fillId="0" borderId="101" xfId="0" applyNumberFormat="1" applyFont="1" applyBorder="1" applyAlignment="1">
      <alignment horizontal="center" vertical="center"/>
    </xf>
    <xf numFmtId="0" fontId="12" fillId="5" borderId="56" xfId="0" applyFont="1" applyFill="1" applyBorder="1" applyAlignment="1">
      <alignment vertical="center" wrapText="1"/>
    </xf>
    <xf numFmtId="0" fontId="12" fillId="0" borderId="55" xfId="0" applyFont="1" applyBorder="1" applyAlignment="1">
      <alignment horizontal="center" vertical="center"/>
    </xf>
    <xf numFmtId="3" fontId="12" fillId="0" borderId="41" xfId="0" applyNumberFormat="1" applyFont="1" applyBorder="1" applyAlignment="1">
      <alignment horizontal="center" vertical="center"/>
    </xf>
    <xf numFmtId="0" fontId="12" fillId="5" borderId="57" xfId="0" applyFont="1" applyFill="1" applyBorder="1" applyAlignment="1">
      <alignment vertical="center" wrapText="1"/>
    </xf>
    <xf numFmtId="3" fontId="1" fillId="0" borderId="41" xfId="0" applyNumberFormat="1" applyFont="1" applyBorder="1" applyAlignment="1">
      <alignment horizontal="center" vertical="center"/>
    </xf>
    <xf numFmtId="0" fontId="1" fillId="0" borderId="0" xfId="0" applyFont="1" applyBorder="1" applyAlignment="1">
      <alignment horizontal="left" vertical="center"/>
    </xf>
    <xf numFmtId="3" fontId="1" fillId="0" borderId="0" xfId="0" applyNumberFormat="1" applyFont="1" applyBorder="1"/>
    <xf numFmtId="0" fontId="1" fillId="0" borderId="2" xfId="0" applyFont="1" applyBorder="1" applyAlignment="1">
      <alignment horizontal="left" vertical="center"/>
    </xf>
    <xf numFmtId="3" fontId="1" fillId="0" borderId="2" xfId="0" applyNumberFormat="1" applyFont="1" applyBorder="1"/>
    <xf numFmtId="169" fontId="12" fillId="0" borderId="8" xfId="0" applyNumberFormat="1" applyFont="1" applyBorder="1"/>
    <xf numFmtId="0" fontId="12" fillId="0" borderId="1" xfId="0" applyFont="1" applyBorder="1" applyAlignment="1">
      <alignment horizontal="left" vertical="center"/>
    </xf>
    <xf numFmtId="0" fontId="12" fillId="5" borderId="4" xfId="0" applyFont="1" applyFill="1" applyBorder="1" applyAlignment="1">
      <alignment horizontal="center" vertical="center" wrapText="1"/>
    </xf>
    <xf numFmtId="180" fontId="1" fillId="0" borderId="7" xfId="0" applyNumberFormat="1" applyFont="1" applyBorder="1"/>
    <xf numFmtId="180" fontId="1" fillId="0" borderId="9" xfId="0" applyNumberFormat="1" applyFont="1" applyBorder="1"/>
    <xf numFmtId="173" fontId="1" fillId="0" borderId="7" xfId="3" applyNumberFormat="1" applyFont="1" applyBorder="1" applyAlignment="1">
      <alignment horizontal="center"/>
    </xf>
    <xf numFmtId="173" fontId="1" fillId="0" borderId="9" xfId="3" applyNumberFormat="1" applyFont="1" applyBorder="1" applyAlignment="1">
      <alignment horizontal="center"/>
    </xf>
    <xf numFmtId="173" fontId="12" fillId="0" borderId="4" xfId="3" applyNumberFormat="1" applyFont="1" applyBorder="1" applyAlignment="1">
      <alignment horizontal="center"/>
    </xf>
    <xf numFmtId="180" fontId="12" fillId="0" borderId="4" xfId="0" applyNumberFormat="1" applyFont="1" applyBorder="1"/>
    <xf numFmtId="169" fontId="12" fillId="0" borderId="0" xfId="0" applyNumberFormat="1" applyFont="1" applyAlignment="1">
      <alignment horizontal="center"/>
    </xf>
    <xf numFmtId="0" fontId="1" fillId="0" borderId="0" xfId="1" applyFont="1"/>
    <xf numFmtId="0" fontId="1" fillId="0" borderId="0" xfId="1" applyFont="1" applyAlignment="1">
      <alignment wrapText="1"/>
    </xf>
    <xf numFmtId="0" fontId="1" fillId="0" borderId="0" xfId="1" applyFont="1" applyAlignment="1">
      <alignment horizontal="left" vertical="center" indent="10"/>
    </xf>
    <xf numFmtId="0" fontId="12" fillId="0" borderId="0" xfId="1" applyFont="1"/>
    <xf numFmtId="0" fontId="12" fillId="0" borderId="0" xfId="1" applyFont="1" applyAlignment="1">
      <alignment vertical="center"/>
    </xf>
    <xf numFmtId="0" fontId="1" fillId="0" borderId="0" xfId="1" applyFont="1" applyAlignment="1">
      <alignment vertical="center"/>
    </xf>
    <xf numFmtId="0" fontId="1" fillId="0" borderId="0" xfId="1" applyFont="1" applyAlignment="1">
      <alignment horizontal="center" vertical="center"/>
    </xf>
    <xf numFmtId="0" fontId="1" fillId="5" borderId="4" xfId="1" applyFont="1" applyFill="1" applyBorder="1" applyAlignment="1">
      <alignment horizontal="center" vertical="center" wrapText="1"/>
    </xf>
    <xf numFmtId="3" fontId="1" fillId="5" borderId="7" xfId="1" applyNumberFormat="1" applyFont="1" applyFill="1" applyBorder="1" applyAlignment="1">
      <alignment horizontal="center" vertical="center" wrapText="1"/>
    </xf>
    <xf numFmtId="0" fontId="1" fillId="0" borderId="4" xfId="1" applyFont="1" applyBorder="1" applyAlignment="1">
      <alignment horizontal="center" vertical="center" wrapText="1"/>
    </xf>
    <xf numFmtId="3" fontId="1" fillId="5" borderId="46" xfId="1" applyNumberFormat="1" applyFont="1" applyFill="1" applyBorder="1" applyAlignment="1">
      <alignment horizontal="center" vertical="center" wrapText="1"/>
    </xf>
    <xf numFmtId="3" fontId="12" fillId="5" borderId="46" xfId="1" applyNumberFormat="1" applyFont="1" applyFill="1" applyBorder="1" applyAlignment="1">
      <alignment horizontal="center" vertical="center" wrapText="1"/>
    </xf>
    <xf numFmtId="3" fontId="1" fillId="0" borderId="46" xfId="1" applyNumberFormat="1" applyFont="1" applyBorder="1" applyAlignment="1">
      <alignment horizontal="center" vertical="center" wrapText="1"/>
    </xf>
    <xf numFmtId="3" fontId="1" fillId="0" borderId="0" xfId="1" applyNumberFormat="1" applyFont="1"/>
    <xf numFmtId="3" fontId="1" fillId="5" borderId="30" xfId="1" applyNumberFormat="1" applyFont="1" applyFill="1" applyBorder="1" applyAlignment="1">
      <alignment horizontal="center" vertical="center" wrapText="1"/>
    </xf>
    <xf numFmtId="3" fontId="12" fillId="5" borderId="30" xfId="1" applyNumberFormat="1" applyFont="1" applyFill="1" applyBorder="1" applyAlignment="1">
      <alignment horizontal="center" vertical="center" wrapText="1"/>
    </xf>
    <xf numFmtId="3" fontId="1" fillId="0" borderId="30" xfId="1" applyNumberFormat="1" applyFont="1" applyBorder="1" applyAlignment="1">
      <alignment horizontal="center" vertical="center" wrapText="1"/>
    </xf>
    <xf numFmtId="0" fontId="1" fillId="5" borderId="0" xfId="1" applyFont="1" applyFill="1" applyAlignment="1">
      <alignment horizontal="center" vertical="center" wrapText="1"/>
    </xf>
    <xf numFmtId="0" fontId="1" fillId="0" borderId="0" xfId="1" applyFont="1" applyAlignment="1">
      <alignment horizontal="center" vertical="center" wrapText="1"/>
    </xf>
    <xf numFmtId="0" fontId="1" fillId="5" borderId="0" xfId="1" applyFont="1" applyFill="1" applyAlignment="1">
      <alignment horizontal="center" vertical="center"/>
    </xf>
    <xf numFmtId="0" fontId="1" fillId="5" borderId="0" xfId="1" applyFont="1" applyFill="1"/>
    <xf numFmtId="0" fontId="1" fillId="0" borderId="4" xfId="1" applyFont="1" applyBorder="1" applyAlignment="1">
      <alignment horizontal="center" vertical="center"/>
    </xf>
    <xf numFmtId="3" fontId="12" fillId="0" borderId="4" xfId="1" applyNumberFormat="1" applyFont="1" applyBorder="1" applyAlignment="1">
      <alignment horizontal="center" vertical="center"/>
    </xf>
    <xf numFmtId="3" fontId="1" fillId="0" borderId="4" xfId="1" applyNumberFormat="1" applyFont="1" applyBorder="1" applyAlignment="1">
      <alignment horizontal="center" vertical="center" wrapText="1"/>
    </xf>
    <xf numFmtId="3" fontId="12" fillId="0" borderId="4" xfId="1" applyNumberFormat="1" applyFont="1" applyBorder="1" applyAlignment="1">
      <alignment horizontal="center" vertical="center" wrapText="1"/>
    </xf>
    <xf numFmtId="0" fontId="1" fillId="10" borderId="63" xfId="5" applyFont="1" applyFill="1" applyBorder="1" applyAlignment="1">
      <alignment horizontal="center" vertical="center"/>
    </xf>
    <xf numFmtId="0" fontId="1" fillId="0" borderId="64" xfId="5" applyFont="1" applyBorder="1" applyAlignment="1">
      <alignment horizontal="center" vertical="center"/>
    </xf>
    <xf numFmtId="0" fontId="1" fillId="5" borderId="64" xfId="5" applyFont="1" applyFill="1" applyBorder="1" applyAlignment="1">
      <alignment horizontal="center" vertical="center"/>
    </xf>
    <xf numFmtId="0" fontId="12" fillId="0" borderId="65" xfId="5" quotePrefix="1" applyFont="1" applyBorder="1" applyAlignment="1">
      <alignment horizontal="center" vertical="center"/>
    </xf>
    <xf numFmtId="0" fontId="1" fillId="3" borderId="64" xfId="5" applyFont="1" applyFill="1" applyBorder="1" applyAlignment="1">
      <alignment vertical="center" wrapText="1"/>
    </xf>
    <xf numFmtId="0" fontId="12" fillId="0" borderId="65" xfId="5" applyFont="1" applyBorder="1" applyAlignment="1">
      <alignment horizontal="center" vertical="center"/>
    </xf>
    <xf numFmtId="0" fontId="1" fillId="0" borderId="63" xfId="5" applyFont="1" applyFill="1" applyBorder="1" applyAlignment="1">
      <alignment horizontal="center" vertical="center"/>
    </xf>
    <xf numFmtId="0" fontId="1" fillId="3" borderId="63" xfId="5" applyFont="1" applyFill="1" applyBorder="1" applyAlignment="1">
      <alignment horizontal="center" vertical="center"/>
    </xf>
    <xf numFmtId="0" fontId="1" fillId="0" borderId="64" xfId="5" applyFont="1" applyFill="1" applyBorder="1" applyAlignment="1">
      <alignment horizontal="center" vertical="center"/>
    </xf>
    <xf numFmtId="0" fontId="1" fillId="0" borderId="66" xfId="5" applyFont="1" applyFill="1" applyBorder="1" applyAlignment="1">
      <alignment horizontal="center" vertical="center"/>
    </xf>
    <xf numFmtId="0" fontId="1" fillId="0" borderId="67" xfId="5" applyFont="1" applyBorder="1" applyAlignment="1">
      <alignment horizontal="center" vertical="center"/>
    </xf>
    <xf numFmtId="0" fontId="12" fillId="0" borderId="89" xfId="5" quotePrefix="1" applyFont="1" applyBorder="1" applyAlignment="1">
      <alignment horizontal="center" vertical="center"/>
    </xf>
    <xf numFmtId="0" fontId="1" fillId="0" borderId="81" xfId="5" applyFont="1" applyFill="1" applyBorder="1" applyAlignment="1">
      <alignment horizontal="center" vertical="center"/>
    </xf>
    <xf numFmtId="0" fontId="12" fillId="0" borderId="65" xfId="5" quotePrefix="1" applyFont="1" applyBorder="1" applyAlignment="1">
      <alignment horizontal="center" vertical="center" wrapText="1"/>
    </xf>
    <xf numFmtId="0" fontId="1" fillId="3" borderId="67" xfId="5" applyFont="1" applyFill="1" applyBorder="1" applyAlignment="1">
      <alignment horizontal="center" vertical="center"/>
    </xf>
    <xf numFmtId="0" fontId="12" fillId="3" borderId="65" xfId="5" quotePrefix="1" applyFont="1" applyFill="1" applyBorder="1" applyAlignment="1">
      <alignment horizontal="center" vertical="center"/>
    </xf>
    <xf numFmtId="0" fontId="12" fillId="0" borderId="68" xfId="5" quotePrefix="1" applyFont="1" applyBorder="1" applyAlignment="1">
      <alignment horizontal="center" vertical="center"/>
    </xf>
    <xf numFmtId="0" fontId="12" fillId="0" borderId="74" xfId="5" quotePrefix="1" applyFont="1" applyBorder="1" applyAlignment="1">
      <alignment horizontal="center" vertical="center"/>
    </xf>
    <xf numFmtId="0" fontId="1" fillId="5" borderId="78" xfId="5" applyFont="1" applyFill="1" applyBorder="1" applyAlignment="1">
      <alignment horizontal="center" vertical="center"/>
    </xf>
    <xf numFmtId="0" fontId="1" fillId="5" borderId="75" xfId="5" applyFont="1" applyFill="1" applyBorder="1" applyAlignment="1">
      <alignment horizontal="left" vertical="center"/>
    </xf>
    <xf numFmtId="0" fontId="1" fillId="5" borderId="76" xfId="5" applyFont="1" applyFill="1" applyBorder="1" applyAlignment="1">
      <alignment horizontal="center" vertical="center"/>
    </xf>
    <xf numFmtId="0" fontId="12" fillId="5" borderId="79" xfId="5" quotePrefix="1" applyFont="1" applyFill="1" applyBorder="1" applyAlignment="1">
      <alignment horizontal="center" vertical="center"/>
    </xf>
    <xf numFmtId="0" fontId="1" fillId="0" borderId="63" xfId="5" applyFont="1" applyBorder="1" applyAlignment="1">
      <alignment horizontal="center" vertical="center"/>
    </xf>
    <xf numFmtId="0" fontId="12" fillId="5" borderId="65" xfId="5" quotePrefix="1" applyFont="1" applyFill="1" applyBorder="1" applyAlignment="1">
      <alignment horizontal="center" vertical="center"/>
    </xf>
    <xf numFmtId="0" fontId="1" fillId="5" borderId="0" xfId="13" applyFont="1" applyFill="1"/>
    <xf numFmtId="166" fontId="1" fillId="5" borderId="0" xfId="15" applyFont="1" applyFill="1"/>
    <xf numFmtId="3" fontId="1" fillId="5" borderId="0" xfId="13" applyNumberFormat="1" applyFont="1" applyFill="1"/>
    <xf numFmtId="0" fontId="12" fillId="5" borderId="59" xfId="13" applyFont="1" applyFill="1" applyBorder="1" applyAlignment="1">
      <alignment horizontal="center" wrapText="1"/>
    </xf>
    <xf numFmtId="0" fontId="12" fillId="5" borderId="59" xfId="13" applyFont="1" applyFill="1" applyBorder="1" applyAlignment="1">
      <alignment horizontal="center"/>
    </xf>
    <xf numFmtId="3" fontId="9" fillId="0" borderId="0" xfId="0" applyNumberFormat="1" applyFont="1" applyAlignment="1">
      <alignment vertical="center"/>
    </xf>
    <xf numFmtId="169" fontId="12" fillId="0" borderId="106" xfId="0" applyNumberFormat="1" applyFont="1" applyBorder="1" applyAlignment="1">
      <alignment horizontal="right" wrapText="1"/>
    </xf>
    <xf numFmtId="3" fontId="1" fillId="0" borderId="107" xfId="0" applyNumberFormat="1" applyFont="1" applyFill="1" applyBorder="1" applyAlignment="1">
      <alignment horizontal="center" vertical="center"/>
    </xf>
    <xf numFmtId="1" fontId="1" fillId="5" borderId="36" xfId="13" applyNumberFormat="1" applyFont="1" applyFill="1" applyBorder="1"/>
    <xf numFmtId="167" fontId="1" fillId="0" borderId="36" xfId="17" applyFont="1" applyBorder="1"/>
    <xf numFmtId="179" fontId="1" fillId="0" borderId="36" xfId="15" applyNumberFormat="1" applyFont="1" applyBorder="1"/>
    <xf numFmtId="173" fontId="1" fillId="5" borderId="36" xfId="14" applyNumberFormat="1" applyFont="1" applyFill="1" applyBorder="1"/>
    <xf numFmtId="1" fontId="12" fillId="5" borderId="106" xfId="13" applyNumberFormat="1" applyFont="1" applyFill="1" applyBorder="1"/>
    <xf numFmtId="179" fontId="1" fillId="0" borderId="106" xfId="15" applyNumberFormat="1" applyFont="1" applyBorder="1"/>
    <xf numFmtId="173" fontId="1" fillId="5" borderId="106" xfId="14" applyNumberFormat="1" applyFont="1" applyFill="1" applyBorder="1"/>
    <xf numFmtId="167" fontId="1" fillId="0" borderId="106" xfId="15" applyNumberFormat="1" applyFont="1" applyBorder="1"/>
    <xf numFmtId="1" fontId="1" fillId="5" borderId="106" xfId="13" applyNumberFormat="1" applyFont="1" applyFill="1" applyBorder="1"/>
    <xf numFmtId="168" fontId="1" fillId="0" borderId="106" xfId="2" applyFont="1" applyBorder="1" applyAlignment="1">
      <alignment horizontal="center"/>
    </xf>
    <xf numFmtId="3" fontId="0" fillId="0" borderId="0" xfId="0" applyNumberFormat="1"/>
    <xf numFmtId="0" fontId="12" fillId="0" borderId="0" xfId="0" applyFont="1"/>
    <xf numFmtId="0" fontId="12" fillId="5" borderId="4" xfId="1" applyFont="1" applyFill="1" applyBorder="1" applyAlignment="1">
      <alignment horizontal="center" vertical="center" wrapText="1"/>
    </xf>
    <xf numFmtId="180" fontId="1" fillId="0" borderId="108" xfId="0" applyNumberFormat="1" applyFont="1" applyBorder="1"/>
    <xf numFmtId="180" fontId="12" fillId="0" borderId="106" xfId="0" applyNumberFormat="1" applyFont="1" applyBorder="1"/>
    <xf numFmtId="0" fontId="12" fillId="0" borderId="33" xfId="0" applyFont="1" applyBorder="1"/>
    <xf numFmtId="175" fontId="12" fillId="0" borderId="8" xfId="2" applyNumberFormat="1" applyFont="1" applyFill="1" applyBorder="1" applyAlignment="1"/>
    <xf numFmtId="0" fontId="1" fillId="7" borderId="3" xfId="0" applyFont="1" applyFill="1" applyBorder="1" applyAlignment="1"/>
    <xf numFmtId="166" fontId="1" fillId="0" borderId="0" xfId="0" applyNumberFormat="1" applyFont="1" applyAlignment="1">
      <alignment horizontal="left"/>
    </xf>
    <xf numFmtId="3" fontId="1" fillId="0" borderId="8" xfId="0" applyNumberFormat="1" applyFont="1" applyBorder="1" applyAlignment="1">
      <alignment horizontal="right" wrapText="1"/>
    </xf>
    <xf numFmtId="1" fontId="1" fillId="0" borderId="3" xfId="0" applyNumberFormat="1" applyFont="1" applyFill="1" applyBorder="1" applyAlignment="1">
      <alignment horizontal="left" vertical="center"/>
    </xf>
    <xf numFmtId="1" fontId="1" fillId="0" borderId="0" xfId="0" applyNumberFormat="1" applyFont="1" applyFill="1" applyAlignment="1">
      <alignment horizontal="left" vertical="center"/>
    </xf>
    <xf numFmtId="1" fontId="1" fillId="0" borderId="0" xfId="0" applyNumberFormat="1" applyFont="1" applyFill="1"/>
    <xf numFmtId="3" fontId="1" fillId="0" borderId="8" xfId="0" applyNumberFormat="1" applyFont="1" applyFill="1" applyBorder="1" applyAlignment="1">
      <alignment horizontal="right" wrapText="1"/>
    </xf>
    <xf numFmtId="166" fontId="1" fillId="0" borderId="109" xfId="0" applyNumberFormat="1" applyFont="1" applyBorder="1"/>
    <xf numFmtId="175" fontId="12" fillId="0" borderId="4" xfId="2" applyNumberFormat="1" applyFont="1" applyFill="1" applyBorder="1" applyAlignment="1"/>
    <xf numFmtId="175" fontId="1" fillId="5" borderId="3" xfId="2" applyNumberFormat="1" applyFont="1" applyFill="1" applyBorder="1" applyAlignment="1"/>
    <xf numFmtId="175" fontId="1" fillId="0" borderId="109" xfId="2" applyNumberFormat="1" applyFont="1" applyFill="1" applyBorder="1" applyAlignment="1">
      <alignment horizontal="right"/>
    </xf>
    <xf numFmtId="175" fontId="1" fillId="0" borderId="108" xfId="0" applyNumberFormat="1" applyFont="1" applyBorder="1" applyAlignment="1">
      <alignment horizontal="right" wrapText="1"/>
    </xf>
    <xf numFmtId="175" fontId="12" fillId="0" borderId="9" xfId="0" applyNumberFormat="1" applyFont="1" applyBorder="1" applyAlignment="1">
      <alignment horizontal="right" wrapText="1"/>
    </xf>
    <xf numFmtId="175" fontId="1" fillId="0" borderId="108" xfId="2" applyNumberFormat="1" applyFont="1" applyFill="1" applyBorder="1" applyAlignment="1"/>
    <xf numFmtId="175" fontId="1" fillId="0" borderId="13" xfId="2" applyNumberFormat="1" applyFont="1" applyFill="1" applyBorder="1" applyAlignment="1"/>
    <xf numFmtId="175" fontId="12" fillId="0" borderId="99" xfId="0" applyNumberFormat="1" applyFont="1" applyBorder="1" applyAlignment="1">
      <alignment wrapText="1"/>
    </xf>
    <xf numFmtId="0" fontId="1" fillId="0" borderId="10" xfId="0" applyFont="1" applyBorder="1" applyAlignment="1">
      <alignment wrapText="1"/>
    </xf>
    <xf numFmtId="0" fontId="1" fillId="0" borderId="12" xfId="0" applyFont="1" applyBorder="1" applyAlignment="1">
      <alignment horizontal="left" wrapText="1"/>
    </xf>
    <xf numFmtId="169" fontId="1" fillId="0" borderId="0" xfId="0" applyNumberFormat="1" applyFont="1" applyAlignment="1">
      <alignment horizontal="justify" wrapText="1"/>
    </xf>
    <xf numFmtId="169" fontId="12" fillId="0" borderId="1" xfId="0" applyNumberFormat="1" applyFont="1" applyBorder="1" applyAlignment="1">
      <alignment horizontal="center" vertical="center"/>
    </xf>
    <xf numFmtId="169" fontId="12" fillId="0" borderId="17" xfId="0" applyNumberFormat="1" applyFont="1" applyBorder="1" applyAlignment="1">
      <alignment horizontal="center" vertical="center"/>
    </xf>
    <xf numFmtId="0" fontId="12" fillId="2" borderId="1" xfId="0" applyFont="1" applyFill="1" applyBorder="1" applyAlignment="1">
      <alignment horizontal="center"/>
    </xf>
    <xf numFmtId="0" fontId="12" fillId="2" borderId="2" xfId="0" applyFont="1" applyFill="1" applyBorder="1" applyAlignment="1">
      <alignment horizontal="center"/>
    </xf>
    <xf numFmtId="0" fontId="12" fillId="2" borderId="17" xfId="0" applyFont="1" applyFill="1" applyBorder="1" applyAlignment="1">
      <alignment horizontal="center"/>
    </xf>
    <xf numFmtId="3" fontId="1" fillId="0" borderId="0" xfId="0" applyNumberFormat="1" applyFont="1" applyAlignment="1">
      <alignment horizontal="left" vertical="center" wrapText="1"/>
    </xf>
    <xf numFmtId="169" fontId="12" fillId="0" borderId="0" xfId="0" applyNumberFormat="1" applyFont="1" applyAlignment="1">
      <alignment horizontal="left" vertical="center" wrapText="1"/>
    </xf>
    <xf numFmtId="3" fontId="12" fillId="0" borderId="0" xfId="0" applyNumberFormat="1" applyFont="1" applyAlignment="1">
      <alignment horizontal="left" vertical="top" wrapText="1"/>
    </xf>
    <xf numFmtId="170" fontId="1" fillId="0" borderId="2" xfId="2" applyNumberFormat="1" applyFont="1" applyFill="1" applyBorder="1" applyAlignment="1">
      <alignment horizontal="center"/>
    </xf>
    <xf numFmtId="170" fontId="1" fillId="0" borderId="17" xfId="2" applyNumberFormat="1" applyFont="1" applyFill="1" applyBorder="1" applyAlignment="1">
      <alignment horizontal="center"/>
    </xf>
    <xf numFmtId="0" fontId="12" fillId="0" borderId="0" xfId="0" applyFont="1" applyAlignment="1">
      <alignment horizontal="left" vertical="center" wrapText="1"/>
    </xf>
    <xf numFmtId="0" fontId="12" fillId="0" borderId="1" xfId="0" applyFont="1" applyBorder="1" applyAlignment="1">
      <alignment horizontal="left" vertical="center"/>
    </xf>
    <xf numFmtId="0" fontId="12" fillId="0" borderId="2" xfId="0" applyFont="1" applyBorder="1" applyAlignment="1">
      <alignment horizontal="left" vertical="center"/>
    </xf>
    <xf numFmtId="175" fontId="1" fillId="0" borderId="10" xfId="2" applyNumberFormat="1" applyFont="1" applyFill="1" applyBorder="1" applyAlignment="1">
      <alignment horizontal="center"/>
    </xf>
    <xf numFmtId="175" fontId="1" fillId="0" borderId="11" xfId="2" applyNumberFormat="1" applyFont="1" applyFill="1" applyBorder="1" applyAlignment="1">
      <alignment horizontal="center"/>
    </xf>
    <xf numFmtId="175" fontId="1" fillId="0" borderId="3" xfId="2" applyNumberFormat="1" applyFont="1" applyFill="1" applyBorder="1" applyAlignment="1">
      <alignment horizontal="center"/>
    </xf>
    <xf numFmtId="175" fontId="1" fillId="0" borderId="0" xfId="2" applyNumberFormat="1" applyFont="1" applyFill="1" applyBorder="1" applyAlignment="1">
      <alignment horizontal="center"/>
    </xf>
    <xf numFmtId="175" fontId="12" fillId="0" borderId="18" xfId="0" applyNumberFormat="1" applyFont="1" applyBorder="1" applyAlignment="1">
      <alignment horizontal="center" wrapText="1"/>
    </xf>
    <xf numFmtId="175" fontId="12" fillId="0" borderId="20" xfId="0" applyNumberFormat="1" applyFont="1" applyBorder="1" applyAlignment="1">
      <alignment horizontal="center" wrapText="1"/>
    </xf>
    <xf numFmtId="0" fontId="12" fillId="0" borderId="1" xfId="0" applyFont="1" applyBorder="1" applyAlignment="1">
      <alignment horizontal="left"/>
    </xf>
    <xf numFmtId="0" fontId="12" fillId="0" borderId="2" xfId="0" applyFont="1" applyBorder="1" applyAlignment="1">
      <alignment horizontal="left"/>
    </xf>
    <xf numFmtId="0" fontId="12" fillId="0" borderId="17" xfId="0" applyFont="1" applyBorder="1" applyAlignment="1">
      <alignment horizontal="left"/>
    </xf>
    <xf numFmtId="1" fontId="1" fillId="0" borderId="13" xfId="0" applyNumberFormat="1" applyFont="1" applyFill="1" applyBorder="1" applyAlignment="1">
      <alignment horizontal="center"/>
    </xf>
    <xf numFmtId="1" fontId="1" fillId="0" borderId="22" xfId="0" applyNumberFormat="1" applyFont="1" applyFill="1" applyBorder="1" applyAlignment="1">
      <alignment horizontal="center"/>
    </xf>
    <xf numFmtId="169" fontId="23" fillId="0" borderId="0" xfId="0" applyNumberFormat="1" applyFont="1" applyAlignment="1">
      <alignment horizontal="left" wrapText="1"/>
    </xf>
    <xf numFmtId="169" fontId="12" fillId="2" borderId="14" xfId="0" applyNumberFormat="1" applyFont="1" applyFill="1" applyBorder="1" applyAlignment="1">
      <alignment horizontal="center" vertical="center" wrapText="1"/>
    </xf>
    <xf numFmtId="169" fontId="12" fillId="2" borderId="15" xfId="0" applyNumberFormat="1" applyFont="1" applyFill="1" applyBorder="1" applyAlignment="1">
      <alignment horizontal="center" vertical="center" wrapText="1"/>
    </xf>
    <xf numFmtId="169" fontId="12" fillId="2" borderId="16" xfId="0" applyNumberFormat="1" applyFont="1" applyFill="1" applyBorder="1" applyAlignment="1">
      <alignment horizontal="center" vertical="center" wrapText="1"/>
    </xf>
    <xf numFmtId="0" fontId="1" fillId="5" borderId="3" xfId="0" applyFont="1" applyFill="1" applyBorder="1" applyAlignment="1">
      <alignment horizontal="left" vertical="center" wrapText="1"/>
    </xf>
    <xf numFmtId="0" fontId="1" fillId="5" borderId="0" xfId="0" applyFont="1" applyFill="1" applyBorder="1" applyAlignment="1">
      <alignment horizontal="left" vertical="center" wrapText="1"/>
    </xf>
    <xf numFmtId="0" fontId="12" fillId="0" borderId="97" xfId="0" applyFont="1" applyBorder="1" applyAlignment="1">
      <alignment horizontal="left"/>
    </xf>
    <xf numFmtId="0" fontId="12" fillId="0" borderId="35" xfId="0" applyFont="1" applyBorder="1" applyAlignment="1">
      <alignment horizontal="left"/>
    </xf>
    <xf numFmtId="0" fontId="12" fillId="0" borderId="98" xfId="0" applyFont="1" applyBorder="1" applyAlignment="1">
      <alignment horizontal="left"/>
    </xf>
    <xf numFmtId="0" fontId="12" fillId="0" borderId="64" xfId="0" applyFont="1" applyFill="1" applyBorder="1" applyAlignment="1">
      <alignment horizontal="center" vertical="center" wrapText="1"/>
    </xf>
    <xf numFmtId="0" fontId="12" fillId="0" borderId="94" xfId="0" applyFont="1" applyFill="1" applyBorder="1" applyAlignment="1">
      <alignment horizontal="center" vertical="center"/>
    </xf>
    <xf numFmtId="0" fontId="12" fillId="0" borderId="95" xfId="0" applyFont="1" applyFill="1" applyBorder="1" applyAlignment="1">
      <alignment horizontal="center" vertical="center"/>
    </xf>
    <xf numFmtId="0" fontId="12" fillId="0" borderId="96" xfId="0" applyFont="1" applyFill="1" applyBorder="1" applyAlignment="1">
      <alignment horizontal="center" vertical="center"/>
    </xf>
    <xf numFmtId="0" fontId="12" fillId="0" borderId="63" xfId="0" applyFont="1" applyFill="1" applyBorder="1" applyAlignment="1">
      <alignment horizontal="center" vertical="center"/>
    </xf>
    <xf numFmtId="0" fontId="12" fillId="0" borderId="64" xfId="0" applyFont="1" applyFill="1" applyBorder="1" applyAlignment="1">
      <alignment horizontal="center" vertical="center"/>
    </xf>
    <xf numFmtId="0" fontId="12" fillId="0" borderId="65" xfId="0" applyFont="1" applyFill="1" applyBorder="1" applyAlignment="1">
      <alignment horizontal="center" vertical="center"/>
    </xf>
    <xf numFmtId="0" fontId="12" fillId="0" borderId="63" xfId="7" applyFont="1" applyFill="1" applyBorder="1" applyAlignment="1">
      <alignment horizontal="center" vertical="center" wrapText="1"/>
    </xf>
    <xf numFmtId="0" fontId="29" fillId="0" borderId="64" xfId="7" applyFont="1" applyFill="1" applyBorder="1" applyAlignment="1">
      <alignment horizontal="center" vertical="center" wrapText="1"/>
    </xf>
    <xf numFmtId="0" fontId="12" fillId="0" borderId="64" xfId="7" applyFont="1" applyFill="1" applyBorder="1" applyAlignment="1">
      <alignment horizontal="center" vertical="center"/>
    </xf>
    <xf numFmtId="0" fontId="1" fillId="0" borderId="65" xfId="5" applyFont="1" applyFill="1" applyBorder="1" applyAlignment="1">
      <alignment horizontal="center" vertical="center" wrapText="1"/>
    </xf>
    <xf numFmtId="0" fontId="12" fillId="0" borderId="23" xfId="0" applyFont="1" applyBorder="1" applyAlignment="1">
      <alignment horizontal="center" vertical="center" wrapText="1"/>
    </xf>
    <xf numFmtId="0" fontId="12" fillId="0" borderId="25" xfId="0" applyFont="1" applyBorder="1" applyAlignment="1">
      <alignment horizontal="center" vertical="center" wrapText="1"/>
    </xf>
    <xf numFmtId="0" fontId="12" fillId="0" borderId="24" xfId="0" applyFont="1" applyBorder="1" applyAlignment="1">
      <alignment horizontal="center" vertical="center" wrapText="1"/>
    </xf>
    <xf numFmtId="0" fontId="12" fillId="0" borderId="26" xfId="0" applyFont="1" applyBorder="1" applyAlignment="1">
      <alignment horizontal="center" vertical="center" wrapText="1"/>
    </xf>
    <xf numFmtId="0" fontId="12" fillId="0" borderId="27" xfId="0" applyFont="1" applyBorder="1" applyAlignment="1">
      <alignment horizontal="center" vertical="center" wrapText="1"/>
    </xf>
    <xf numFmtId="0" fontId="12" fillId="0" borderId="28" xfId="0" applyFont="1" applyBorder="1" applyAlignment="1">
      <alignment horizontal="center" vertical="center" wrapText="1"/>
    </xf>
    <xf numFmtId="169" fontId="12" fillId="2" borderId="14" xfId="0" applyNumberFormat="1" applyFont="1" applyFill="1" applyBorder="1" applyAlignment="1">
      <alignment horizontal="center" vertical="center"/>
    </xf>
    <xf numFmtId="169" fontId="12" fillId="2" borderId="15" xfId="0" applyNumberFormat="1" applyFont="1" applyFill="1" applyBorder="1" applyAlignment="1">
      <alignment horizontal="center" vertical="center"/>
    </xf>
    <xf numFmtId="169" fontId="12" fillId="2" borderId="16" xfId="0" applyNumberFormat="1" applyFont="1" applyFill="1" applyBorder="1" applyAlignment="1">
      <alignment horizontal="center" vertical="center"/>
    </xf>
    <xf numFmtId="0" fontId="1" fillId="0" borderId="3" xfId="0" applyFont="1" applyBorder="1" applyAlignment="1">
      <alignment horizontal="left" vertical="center"/>
    </xf>
    <xf numFmtId="0" fontId="1" fillId="0" borderId="0" xfId="0" applyFont="1" applyBorder="1" applyAlignment="1">
      <alignment horizontal="left" vertical="center"/>
    </xf>
    <xf numFmtId="0" fontId="1" fillId="0" borderId="6" xfId="0" applyFont="1" applyBorder="1" applyAlignment="1">
      <alignment horizontal="left" vertical="center"/>
    </xf>
    <xf numFmtId="0" fontId="12" fillId="5" borderId="8" xfId="0" applyFont="1" applyFill="1" applyBorder="1" applyAlignment="1">
      <alignment horizontal="center" vertical="center" wrapText="1"/>
    </xf>
    <xf numFmtId="0" fontId="12" fillId="5" borderId="9"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12" fillId="5" borderId="2" xfId="0" applyFont="1" applyFill="1" applyBorder="1" applyAlignment="1">
      <alignment horizontal="center" vertical="center" wrapText="1"/>
    </xf>
    <xf numFmtId="0" fontId="12" fillId="5" borderId="17" xfId="0" applyFont="1" applyFill="1" applyBorder="1" applyAlignment="1">
      <alignment horizontal="center" vertical="center" wrapText="1"/>
    </xf>
    <xf numFmtId="0" fontId="12" fillId="5" borderId="12" xfId="0" applyFont="1" applyFill="1" applyBorder="1" applyAlignment="1">
      <alignment horizontal="center" vertical="center" wrapText="1"/>
    </xf>
    <xf numFmtId="0" fontId="12" fillId="5" borderId="13" xfId="0" applyFont="1" applyFill="1" applyBorder="1" applyAlignment="1">
      <alignment horizontal="center" vertical="center" wrapText="1"/>
    </xf>
    <xf numFmtId="0" fontId="12" fillId="5" borderId="22" xfId="0" applyFont="1" applyFill="1" applyBorder="1" applyAlignment="1">
      <alignment horizontal="center" vertical="center" wrapText="1"/>
    </xf>
    <xf numFmtId="0" fontId="12" fillId="5" borderId="4" xfId="0" applyFont="1" applyFill="1" applyBorder="1" applyAlignment="1">
      <alignment horizontal="center" vertical="center" wrapText="1"/>
    </xf>
    <xf numFmtId="0" fontId="12" fillId="5" borderId="108" xfId="0" applyFont="1" applyFill="1" applyBorder="1" applyAlignment="1">
      <alignment horizontal="center" vertical="center" wrapText="1"/>
    </xf>
    <xf numFmtId="0" fontId="12" fillId="5" borderId="3" xfId="0" applyFont="1" applyFill="1" applyBorder="1" applyAlignment="1">
      <alignment horizontal="center" vertical="center" wrapText="1"/>
    </xf>
    <xf numFmtId="169" fontId="12" fillId="0" borderId="12" xfId="0" applyNumberFormat="1" applyFont="1" applyBorder="1" applyAlignment="1">
      <alignment horizontal="center" vertical="center"/>
    </xf>
    <xf numFmtId="169" fontId="12" fillId="0" borderId="22" xfId="0" applyNumberFormat="1" applyFont="1" applyBorder="1" applyAlignment="1">
      <alignment horizontal="center" vertical="center"/>
    </xf>
    <xf numFmtId="0" fontId="12" fillId="0" borderId="0" xfId="8" applyFont="1" applyAlignment="1">
      <alignment horizontal="right" wrapText="1"/>
    </xf>
    <xf numFmtId="0" fontId="12" fillId="0" borderId="0" xfId="1" applyFont="1" applyAlignment="1">
      <alignment horizontal="left" wrapText="1"/>
    </xf>
    <xf numFmtId="0" fontId="1" fillId="0" borderId="1" xfId="7" applyFont="1" applyBorder="1" applyAlignment="1">
      <alignment horizontal="center"/>
    </xf>
    <xf numFmtId="0" fontId="1" fillId="0" borderId="2" xfId="7" applyFont="1" applyBorder="1" applyAlignment="1">
      <alignment horizontal="center"/>
    </xf>
    <xf numFmtId="0" fontId="1" fillId="0" borderId="17" xfId="7" applyFont="1" applyBorder="1" applyAlignment="1">
      <alignment horizontal="center"/>
    </xf>
    <xf numFmtId="0" fontId="1" fillId="0" borderId="0" xfId="1" applyFont="1"/>
    <xf numFmtId="0" fontId="12" fillId="5" borderId="4" xfId="1" applyFont="1" applyFill="1" applyBorder="1" applyAlignment="1">
      <alignment horizontal="center" vertical="center" wrapText="1"/>
    </xf>
    <xf numFmtId="0" fontId="1" fillId="5" borderId="10" xfId="1" applyFont="1" applyFill="1" applyBorder="1" applyAlignment="1">
      <alignment horizontal="center" vertical="center" wrapText="1"/>
    </xf>
    <xf numFmtId="0" fontId="1" fillId="5" borderId="11" xfId="1" applyFont="1" applyFill="1" applyBorder="1" applyAlignment="1">
      <alignment horizontal="center" vertical="center" wrapText="1"/>
    </xf>
    <xf numFmtId="0" fontId="1" fillId="5" borderId="5" xfId="1" applyFont="1" applyFill="1" applyBorder="1" applyAlignment="1">
      <alignment horizontal="center" vertical="center" wrapText="1"/>
    </xf>
    <xf numFmtId="0" fontId="1" fillId="5" borderId="3" xfId="1" applyFont="1" applyFill="1" applyBorder="1" applyAlignment="1">
      <alignment horizontal="center" vertical="center" wrapText="1"/>
    </xf>
    <xf numFmtId="0" fontId="1" fillId="5" borderId="0" xfId="1" applyFont="1" applyFill="1" applyAlignment="1">
      <alignment horizontal="center" vertical="center" wrapText="1"/>
    </xf>
    <xf numFmtId="0" fontId="1" fillId="5" borderId="6" xfId="1" applyFont="1" applyFill="1" applyBorder="1" applyAlignment="1">
      <alignment horizontal="center" vertical="center" wrapText="1"/>
    </xf>
    <xf numFmtId="0" fontId="1" fillId="5" borderId="12" xfId="1" applyFont="1" applyFill="1" applyBorder="1" applyAlignment="1">
      <alignment horizontal="center" vertical="center" wrapText="1"/>
    </xf>
    <xf numFmtId="0" fontId="1" fillId="5" borderId="13" xfId="1" applyFont="1" applyFill="1" applyBorder="1" applyAlignment="1">
      <alignment horizontal="center" vertical="center" wrapText="1"/>
    </xf>
    <xf numFmtId="0" fontId="1" fillId="5" borderId="22" xfId="1" applyFont="1" applyFill="1" applyBorder="1" applyAlignment="1">
      <alignment horizontal="center" vertical="center" wrapText="1"/>
    </xf>
    <xf numFmtId="0" fontId="12" fillId="5" borderId="1" xfId="1" applyFont="1" applyFill="1" applyBorder="1" applyAlignment="1">
      <alignment horizontal="center" vertical="center" wrapText="1"/>
    </xf>
    <xf numFmtId="0" fontId="12" fillId="5" borderId="2" xfId="1" applyFont="1" applyFill="1" applyBorder="1" applyAlignment="1">
      <alignment horizontal="center" vertical="center" wrapText="1"/>
    </xf>
    <xf numFmtId="0" fontId="12" fillId="5" borderId="17" xfId="1" applyFont="1" applyFill="1" applyBorder="1" applyAlignment="1">
      <alignment horizontal="center" vertical="center" wrapText="1"/>
    </xf>
    <xf numFmtId="0" fontId="1" fillId="5" borderId="7" xfId="1" applyFont="1" applyFill="1" applyBorder="1" applyAlignment="1">
      <alignment horizontal="center" vertical="center" wrapText="1"/>
    </xf>
    <xf numFmtId="0" fontId="1" fillId="5" borderId="9" xfId="1" applyFont="1" applyFill="1" applyBorder="1" applyAlignment="1">
      <alignment horizontal="center" vertical="center" wrapText="1"/>
    </xf>
    <xf numFmtId="0" fontId="1" fillId="0" borderId="4" xfId="1" applyFont="1" applyBorder="1" applyAlignment="1">
      <alignment horizontal="center" vertical="center" wrapText="1"/>
    </xf>
    <xf numFmtId="0" fontId="1" fillId="5" borderId="8" xfId="1" applyFont="1" applyFill="1" applyBorder="1" applyAlignment="1">
      <alignment horizontal="center" vertical="center" wrapText="1"/>
    </xf>
    <xf numFmtId="0" fontId="1" fillId="5" borderId="1" xfId="1" applyFont="1" applyFill="1" applyBorder="1" applyAlignment="1">
      <alignment horizontal="center" vertical="center" wrapText="1"/>
    </xf>
    <xf numFmtId="0" fontId="1" fillId="5" borderId="2" xfId="1" applyFont="1" applyFill="1" applyBorder="1" applyAlignment="1">
      <alignment horizontal="center" vertical="center" wrapText="1"/>
    </xf>
    <xf numFmtId="0" fontId="1" fillId="5" borderId="17" xfId="1" applyFont="1" applyFill="1" applyBorder="1" applyAlignment="1">
      <alignment horizontal="center" vertical="center" wrapText="1"/>
    </xf>
    <xf numFmtId="0" fontId="1" fillId="5" borderId="4" xfId="1" applyFont="1" applyFill="1" applyBorder="1" applyAlignment="1">
      <alignment horizontal="center" vertical="center" wrapText="1"/>
    </xf>
    <xf numFmtId="0" fontId="12" fillId="5" borderId="10" xfId="1" applyFont="1" applyFill="1" applyBorder="1" applyAlignment="1">
      <alignment horizontal="center" vertical="center" wrapText="1"/>
    </xf>
    <xf numFmtId="0" fontId="12" fillId="5" borderId="5" xfId="1" applyFont="1" applyFill="1" applyBorder="1" applyAlignment="1">
      <alignment horizontal="center" vertical="center" wrapText="1"/>
    </xf>
    <xf numFmtId="0" fontId="12" fillId="5" borderId="3" xfId="1" applyFont="1" applyFill="1" applyBorder="1" applyAlignment="1">
      <alignment horizontal="center" vertical="center" wrapText="1"/>
    </xf>
    <xf numFmtId="0" fontId="12" fillId="5" borderId="6" xfId="1" applyFont="1" applyFill="1" applyBorder="1" applyAlignment="1">
      <alignment horizontal="center" vertical="center" wrapText="1"/>
    </xf>
    <xf numFmtId="0" fontId="12" fillId="5" borderId="12" xfId="1" applyFont="1" applyFill="1" applyBorder="1" applyAlignment="1">
      <alignment horizontal="center" vertical="center" wrapText="1"/>
    </xf>
    <xf numFmtId="0" fontId="12" fillId="5" borderId="22" xfId="1" applyFont="1" applyFill="1" applyBorder="1" applyAlignment="1">
      <alignment horizontal="center" vertical="center" wrapText="1"/>
    </xf>
    <xf numFmtId="0" fontId="12" fillId="5" borderId="7" xfId="1" applyFont="1" applyFill="1" applyBorder="1" applyAlignment="1">
      <alignment horizontal="center" vertical="center" wrapText="1"/>
    </xf>
    <xf numFmtId="0" fontId="12" fillId="5" borderId="8" xfId="1" applyFont="1" applyFill="1" applyBorder="1" applyAlignment="1">
      <alignment horizontal="center" vertical="center" wrapText="1"/>
    </xf>
    <xf numFmtId="0" fontId="12" fillId="5" borderId="9" xfId="1" applyFont="1" applyFill="1" applyBorder="1" applyAlignment="1">
      <alignment horizontal="center" vertical="center" wrapText="1"/>
    </xf>
    <xf numFmtId="0" fontId="12" fillId="5" borderId="4" xfId="1" applyFont="1" applyFill="1" applyBorder="1" applyAlignment="1">
      <alignment horizontal="center"/>
    </xf>
    <xf numFmtId="3" fontId="1" fillId="5" borderId="47" xfId="1" applyNumberFormat="1" applyFont="1" applyFill="1" applyBorder="1" applyAlignment="1">
      <alignment horizontal="center" vertical="center" wrapText="1"/>
    </xf>
    <xf numFmtId="3" fontId="1" fillId="5" borderId="48" xfId="1" applyNumberFormat="1" applyFont="1" applyFill="1" applyBorder="1" applyAlignment="1">
      <alignment horizontal="center" vertical="center" wrapText="1"/>
    </xf>
    <xf numFmtId="3" fontId="1" fillId="5" borderId="49" xfId="1" applyNumberFormat="1" applyFont="1" applyFill="1" applyBorder="1" applyAlignment="1">
      <alignment horizontal="center" vertical="center" wrapText="1"/>
    </xf>
    <xf numFmtId="3" fontId="12" fillId="5" borderId="47" xfId="1" applyNumberFormat="1" applyFont="1" applyFill="1" applyBorder="1" applyAlignment="1">
      <alignment horizontal="center" vertical="center" wrapText="1"/>
    </xf>
    <xf numFmtId="3" fontId="12" fillId="5" borderId="49" xfId="1" applyNumberFormat="1" applyFont="1" applyFill="1" applyBorder="1" applyAlignment="1">
      <alignment horizontal="center" vertical="center" wrapText="1"/>
    </xf>
    <xf numFmtId="3" fontId="1" fillId="5" borderId="50" xfId="1" applyNumberFormat="1" applyFont="1" applyFill="1" applyBorder="1" applyAlignment="1">
      <alignment horizontal="center" vertical="center" wrapText="1"/>
    </xf>
    <xf numFmtId="3" fontId="1" fillId="5" borderId="51" xfId="1" applyNumberFormat="1" applyFont="1" applyFill="1" applyBorder="1" applyAlignment="1">
      <alignment horizontal="center" vertical="center" wrapText="1"/>
    </xf>
    <xf numFmtId="3" fontId="1" fillId="5" borderId="52" xfId="1" applyNumberFormat="1" applyFont="1" applyFill="1" applyBorder="1" applyAlignment="1">
      <alignment horizontal="center" vertical="center" wrapText="1"/>
    </xf>
    <xf numFmtId="3" fontId="12" fillId="5" borderId="50" xfId="1" applyNumberFormat="1" applyFont="1" applyFill="1" applyBorder="1" applyAlignment="1">
      <alignment horizontal="center" vertical="center" wrapText="1"/>
    </xf>
    <xf numFmtId="3" fontId="12" fillId="5" borderId="52" xfId="1" applyNumberFormat="1" applyFont="1" applyFill="1" applyBorder="1" applyAlignment="1">
      <alignment horizontal="center" vertical="center" wrapText="1"/>
    </xf>
    <xf numFmtId="0" fontId="1" fillId="0" borderId="4" xfId="9" applyFont="1" applyBorder="1" applyAlignment="1">
      <alignment horizontal="center" wrapText="1"/>
    </xf>
    <xf numFmtId="169" fontId="28" fillId="7" borderId="0" xfId="10" applyNumberFormat="1" applyFont="1" applyFill="1" applyAlignment="1">
      <alignment horizontal="center" vertical="center" wrapText="1"/>
    </xf>
    <xf numFmtId="0" fontId="1" fillId="0" borderId="4" xfId="1" applyFont="1" applyBorder="1" applyAlignment="1">
      <alignment horizontal="center" vertical="center"/>
    </xf>
    <xf numFmtId="0" fontId="1" fillId="0" borderId="4" xfId="9" applyFont="1" applyBorder="1" applyAlignment="1">
      <alignment horizontal="center" vertical="center" wrapText="1"/>
    </xf>
    <xf numFmtId="169" fontId="1" fillId="7" borderId="0" xfId="10" applyNumberFormat="1" applyFont="1" applyFill="1" applyAlignment="1">
      <alignment horizontal="center" vertical="center" wrapText="1"/>
    </xf>
    <xf numFmtId="0" fontId="12" fillId="0" borderId="4" xfId="1" applyFont="1" applyBorder="1" applyAlignment="1">
      <alignment horizontal="center" vertical="center" wrapText="1"/>
    </xf>
    <xf numFmtId="3" fontId="12" fillId="0" borderId="4" xfId="1" applyNumberFormat="1" applyFont="1" applyBorder="1" applyAlignment="1">
      <alignment horizontal="center" vertical="center"/>
    </xf>
    <xf numFmtId="0" fontId="12" fillId="0" borderId="4" xfId="1" applyFont="1" applyBorder="1" applyAlignment="1">
      <alignment horizontal="center" vertical="center"/>
    </xf>
    <xf numFmtId="3" fontId="12" fillId="0" borderId="4" xfId="1" applyNumberFormat="1" applyFont="1" applyBorder="1" applyAlignment="1">
      <alignment horizontal="center" vertical="center" wrapText="1"/>
    </xf>
    <xf numFmtId="0" fontId="1" fillId="13" borderId="105" xfId="5" applyFont="1" applyFill="1" applyBorder="1" applyAlignment="1">
      <alignment horizontal="center" vertical="center" wrapText="1"/>
    </xf>
    <xf numFmtId="0" fontId="1" fillId="0" borderId="64" xfId="5" applyFont="1" applyBorder="1" applyAlignment="1">
      <alignment vertical="center" wrapText="1"/>
    </xf>
    <xf numFmtId="0" fontId="12" fillId="5" borderId="64" xfId="5" applyFont="1" applyFill="1" applyBorder="1" applyAlignment="1">
      <alignment horizontal="center" vertical="center"/>
    </xf>
    <xf numFmtId="3" fontId="12" fillId="5" borderId="64" xfId="5" applyNumberFormat="1" applyFont="1" applyFill="1" applyBorder="1" applyAlignment="1">
      <alignment horizontal="center" vertical="center" wrapText="1"/>
    </xf>
    <xf numFmtId="0" fontId="19" fillId="4" borderId="0" xfId="5" applyFont="1" applyFill="1" applyAlignment="1">
      <alignment horizontal="center"/>
    </xf>
    <xf numFmtId="181" fontId="12" fillId="13" borderId="102" xfId="5" applyNumberFormat="1" applyFont="1" applyFill="1" applyBorder="1" applyAlignment="1">
      <alignment horizontal="center" vertical="center"/>
    </xf>
    <xf numFmtId="181" fontId="12" fillId="13" borderId="103" xfId="5" applyNumberFormat="1" applyFont="1" applyFill="1" applyBorder="1" applyAlignment="1">
      <alignment horizontal="center" vertical="center"/>
    </xf>
    <xf numFmtId="181" fontId="12" fillId="13" borderId="104" xfId="5" applyNumberFormat="1" applyFont="1" applyFill="1" applyBorder="1" applyAlignment="1">
      <alignment horizontal="center" vertical="center"/>
    </xf>
    <xf numFmtId="181" fontId="12" fillId="13" borderId="105" xfId="5" applyNumberFormat="1" applyFont="1" applyFill="1" applyBorder="1" applyAlignment="1">
      <alignment horizontal="center" vertical="center"/>
    </xf>
    <xf numFmtId="181" fontId="12" fillId="13" borderId="103" xfId="5" applyNumberFormat="1" applyFont="1" applyFill="1" applyBorder="1" applyAlignment="1">
      <alignment horizontal="center" vertical="center" wrapText="1"/>
    </xf>
    <xf numFmtId="182" fontId="12" fillId="13" borderId="103" xfId="5" applyNumberFormat="1" applyFont="1" applyFill="1" applyBorder="1" applyAlignment="1">
      <alignment horizontal="center" vertical="center" wrapText="1"/>
    </xf>
    <xf numFmtId="182" fontId="12" fillId="8" borderId="64" xfId="5" applyNumberFormat="1" applyFont="1" applyFill="1" applyBorder="1" applyAlignment="1">
      <alignment horizontal="center" vertical="center" wrapText="1"/>
    </xf>
    <xf numFmtId="182" fontId="12" fillId="8" borderId="65" xfId="5" applyNumberFormat="1" applyFont="1" applyFill="1" applyBorder="1" applyAlignment="1">
      <alignment horizontal="center" vertical="center" wrapText="1"/>
    </xf>
    <xf numFmtId="182" fontId="12" fillId="13" borderId="105" xfId="5" applyNumberFormat="1" applyFont="1" applyFill="1" applyBorder="1" applyAlignment="1">
      <alignment horizontal="center" vertical="center" wrapText="1"/>
    </xf>
    <xf numFmtId="182" fontId="12" fillId="8" borderId="67" xfId="5" applyNumberFormat="1" applyFont="1" applyFill="1" applyBorder="1" applyAlignment="1">
      <alignment horizontal="center" vertical="center" wrapText="1"/>
    </xf>
    <xf numFmtId="182" fontId="12" fillId="8" borderId="68" xfId="5" applyNumberFormat="1" applyFont="1" applyFill="1" applyBorder="1" applyAlignment="1">
      <alignment horizontal="center" vertical="center" wrapText="1"/>
    </xf>
    <xf numFmtId="181" fontId="1" fillId="13" borderId="103" xfId="5" applyNumberFormat="1" applyFont="1" applyFill="1" applyBorder="1" applyAlignment="1">
      <alignment horizontal="center" vertical="center" wrapText="1"/>
    </xf>
    <xf numFmtId="182" fontId="1" fillId="13" borderId="103" xfId="5" applyNumberFormat="1" applyFont="1" applyFill="1" applyBorder="1" applyAlignment="1">
      <alignment horizontal="center" vertical="center" wrapText="1"/>
    </xf>
    <xf numFmtId="0" fontId="1" fillId="0" borderId="64" xfId="5" applyFont="1" applyBorder="1" applyAlignment="1">
      <alignment horizontal="left" vertical="center" wrapText="1"/>
    </xf>
    <xf numFmtId="0" fontId="1" fillId="0" borderId="74" xfId="5" applyFont="1" applyBorder="1" applyAlignment="1">
      <alignment horizontal="left" vertical="center" wrapText="1"/>
    </xf>
    <xf numFmtId="0" fontId="1" fillId="0" borderId="75" xfId="5" applyFont="1" applyBorder="1" applyAlignment="1">
      <alignment horizontal="left" vertical="center" wrapText="1"/>
    </xf>
    <xf numFmtId="0" fontId="1" fillId="0" borderId="76" xfId="5" applyFont="1" applyBorder="1" applyAlignment="1">
      <alignment horizontal="left" vertical="center" wrapText="1"/>
    </xf>
    <xf numFmtId="0" fontId="1" fillId="3" borderId="74" xfId="5" applyFont="1" applyFill="1" applyBorder="1" applyAlignment="1">
      <alignment horizontal="center" vertical="center" wrapText="1"/>
    </xf>
    <xf numFmtId="0" fontId="1" fillId="3" borderId="76" xfId="5" applyFont="1" applyFill="1" applyBorder="1" applyAlignment="1">
      <alignment horizontal="center" vertical="center" wrapText="1"/>
    </xf>
    <xf numFmtId="0" fontId="1" fillId="0" borderId="64" xfId="0" applyFont="1" applyBorder="1" applyAlignment="1">
      <alignment horizontal="center"/>
    </xf>
    <xf numFmtId="3" fontId="12" fillId="0" borderId="64" xfId="5" applyNumberFormat="1" applyFont="1" applyBorder="1" applyAlignment="1">
      <alignment horizontal="center" vertical="center"/>
    </xf>
    <xf numFmtId="0" fontId="12" fillId="0" borderId="64" xfId="5" applyFont="1" applyBorder="1" applyAlignment="1">
      <alignment horizontal="center" vertical="center"/>
    </xf>
    <xf numFmtId="3" fontId="12" fillId="0" borderId="64" xfId="0" applyNumberFormat="1" applyFont="1" applyBorder="1" applyAlignment="1">
      <alignment horizontal="center" vertical="center"/>
    </xf>
    <xf numFmtId="0" fontId="12" fillId="0" borderId="64" xfId="0" applyFont="1" applyBorder="1" applyAlignment="1">
      <alignment horizontal="center" vertical="center"/>
    </xf>
    <xf numFmtId="3" fontId="1" fillId="0" borderId="64" xfId="5" applyNumberFormat="1" applyFont="1" applyBorder="1" applyAlignment="1">
      <alignment horizontal="right" vertical="center" wrapText="1"/>
    </xf>
    <xf numFmtId="0" fontId="1" fillId="3" borderId="64" xfId="5" applyFont="1" applyFill="1" applyBorder="1" applyAlignment="1">
      <alignment horizontal="left" vertical="center" wrapText="1"/>
    </xf>
    <xf numFmtId="0" fontId="1" fillId="0" borderId="64" xfId="5" applyFont="1" applyBorder="1" applyAlignment="1">
      <alignment horizontal="center" vertical="center" wrapText="1"/>
    </xf>
    <xf numFmtId="0" fontId="1" fillId="5" borderId="64" xfId="5" applyFont="1" applyFill="1" applyBorder="1" applyAlignment="1">
      <alignment horizontal="right" vertical="center" wrapText="1"/>
    </xf>
    <xf numFmtId="0" fontId="1" fillId="0" borderId="64" xfId="5" applyFont="1" applyBorder="1" applyAlignment="1">
      <alignment horizontal="left" vertical="center"/>
    </xf>
    <xf numFmtId="0" fontId="1" fillId="0" borderId="64" xfId="5" applyFont="1" applyBorder="1" applyAlignment="1">
      <alignment horizontal="center" vertical="center"/>
    </xf>
    <xf numFmtId="0" fontId="12" fillId="0" borderId="64" xfId="5" applyFont="1" applyFill="1" applyBorder="1" applyAlignment="1">
      <alignment horizontal="left" vertical="center" wrapText="1"/>
    </xf>
    <xf numFmtId="0" fontId="1" fillId="0" borderId="64" xfId="5" applyFont="1" applyFill="1" applyBorder="1" applyAlignment="1">
      <alignment horizontal="left" vertical="center" wrapText="1"/>
    </xf>
    <xf numFmtId="3" fontId="1" fillId="0" borderId="64" xfId="5" applyNumberFormat="1" applyFont="1" applyFill="1" applyBorder="1" applyAlignment="1">
      <alignment horizontal="right" vertical="center" wrapText="1"/>
    </xf>
    <xf numFmtId="0" fontId="1" fillId="0" borderId="64" xfId="5" applyFont="1" applyFill="1" applyBorder="1" applyAlignment="1">
      <alignment horizontal="right" vertical="center" wrapText="1"/>
    </xf>
    <xf numFmtId="0" fontId="12" fillId="0" borderId="90" xfId="5" applyFont="1" applyFill="1" applyBorder="1" applyAlignment="1">
      <alignment horizontal="left" vertical="center" wrapText="1"/>
    </xf>
    <xf numFmtId="3" fontId="12" fillId="0" borderId="64" xfId="5" applyNumberFormat="1" applyFont="1" applyFill="1" applyBorder="1" applyAlignment="1">
      <alignment horizontal="center" vertical="center" wrapText="1"/>
    </xf>
    <xf numFmtId="0" fontId="1" fillId="0" borderId="87" xfId="5" applyFont="1" applyFill="1" applyBorder="1" applyAlignment="1">
      <alignment horizontal="left" vertical="center"/>
    </xf>
    <xf numFmtId="0" fontId="1" fillId="0" borderId="77" xfId="5" applyFont="1" applyFill="1" applyBorder="1" applyAlignment="1">
      <alignment horizontal="left" vertical="center"/>
    </xf>
    <xf numFmtId="0" fontId="1" fillId="0" borderId="88" xfId="5" applyFont="1" applyFill="1" applyBorder="1" applyAlignment="1">
      <alignment horizontal="left" vertical="center"/>
    </xf>
    <xf numFmtId="0" fontId="1" fillId="0" borderId="74" xfId="5" applyFont="1" applyFill="1" applyBorder="1" applyAlignment="1">
      <alignment horizontal="left" vertical="center"/>
    </xf>
    <xf numFmtId="0" fontId="1" fillId="0" borderId="75" xfId="5" applyFont="1" applyFill="1" applyBorder="1" applyAlignment="1">
      <alignment horizontal="left" vertical="center"/>
    </xf>
    <xf numFmtId="0" fontId="1" fillId="0" borderId="76" xfId="5" applyFont="1" applyFill="1" applyBorder="1" applyAlignment="1">
      <alignment horizontal="left" vertical="center"/>
    </xf>
    <xf numFmtId="0" fontId="12" fillId="0" borderId="64" xfId="5" applyFont="1" applyFill="1" applyBorder="1" applyAlignment="1">
      <alignment horizontal="center" vertical="center" wrapText="1"/>
    </xf>
    <xf numFmtId="0" fontId="12" fillId="0" borderId="74" xfId="5" applyFont="1" applyFill="1" applyBorder="1" applyAlignment="1">
      <alignment horizontal="left" vertical="center" wrapText="1"/>
    </xf>
    <xf numFmtId="0" fontId="12" fillId="0" borderId="75" xfId="5" applyFont="1" applyFill="1" applyBorder="1" applyAlignment="1">
      <alignment horizontal="left" vertical="center" wrapText="1"/>
    </xf>
    <xf numFmtId="0" fontId="12" fillId="0" borderId="76" xfId="5" applyFont="1" applyFill="1" applyBorder="1" applyAlignment="1">
      <alignment horizontal="left" vertical="center" wrapText="1"/>
    </xf>
    <xf numFmtId="0" fontId="12" fillId="0" borderId="64" xfId="5" applyFont="1" applyFill="1" applyBorder="1" applyAlignment="1">
      <alignment horizontal="center" vertical="center"/>
    </xf>
    <xf numFmtId="0" fontId="1" fillId="0" borderId="64" xfId="5" applyFont="1" applyFill="1" applyBorder="1" applyAlignment="1">
      <alignment horizontal="center" vertical="center"/>
    </xf>
    <xf numFmtId="0" fontId="1" fillId="0" borderId="74" xfId="5" applyFont="1" applyFill="1" applyBorder="1" applyAlignment="1">
      <alignment horizontal="center" vertical="center" wrapText="1"/>
    </xf>
    <xf numFmtId="0" fontId="1" fillId="0" borderId="75" xfId="5" applyFont="1" applyFill="1" applyBorder="1" applyAlignment="1">
      <alignment horizontal="center" vertical="center" wrapText="1"/>
    </xf>
    <xf numFmtId="0" fontId="1" fillId="0" borderId="76" xfId="5" applyFont="1" applyFill="1" applyBorder="1" applyAlignment="1">
      <alignment horizontal="center" vertical="center" wrapText="1"/>
    </xf>
    <xf numFmtId="0" fontId="1" fillId="5" borderId="64" xfId="5" applyFont="1" applyFill="1" applyBorder="1" applyAlignment="1">
      <alignment horizontal="center"/>
    </xf>
    <xf numFmtId="0" fontId="1" fillId="0" borderId="64" xfId="5" applyFont="1" applyFill="1" applyBorder="1" applyAlignment="1">
      <alignment horizontal="center" vertical="center" wrapText="1"/>
    </xf>
    <xf numFmtId="0" fontId="1" fillId="0" borderId="64" xfId="0" applyFont="1" applyFill="1" applyBorder="1" applyAlignment="1">
      <alignment horizontal="center"/>
    </xf>
    <xf numFmtId="0" fontId="1" fillId="0" borderId="74" xfId="5" applyFont="1" applyFill="1" applyBorder="1" applyAlignment="1">
      <alignment horizontal="left" vertical="center" wrapText="1"/>
    </xf>
    <xf numFmtId="0" fontId="1" fillId="0" borderId="75" xfId="5" applyFont="1" applyFill="1" applyBorder="1" applyAlignment="1">
      <alignment horizontal="left" vertical="center" wrapText="1"/>
    </xf>
    <xf numFmtId="0" fontId="1" fillId="0" borderId="76" xfId="5" applyFont="1" applyFill="1" applyBorder="1" applyAlignment="1">
      <alignment horizontal="left" vertical="center" wrapText="1"/>
    </xf>
    <xf numFmtId="0" fontId="1" fillId="0" borderId="74" xfId="5" applyFont="1" applyFill="1" applyBorder="1" applyAlignment="1">
      <alignment horizontal="center" vertical="center"/>
    </xf>
    <xf numFmtId="0" fontId="1" fillId="0" borderId="75" xfId="5" applyFont="1" applyFill="1" applyBorder="1" applyAlignment="1">
      <alignment horizontal="center" vertical="center"/>
    </xf>
    <xf numFmtId="0" fontId="1" fillId="0" borderId="76" xfId="5" applyFont="1" applyFill="1" applyBorder="1" applyAlignment="1">
      <alignment horizontal="center" vertical="center"/>
    </xf>
    <xf numFmtId="0" fontId="1" fillId="0" borderId="64" xfId="5" applyFont="1" applyFill="1" applyBorder="1" applyAlignment="1">
      <alignment horizontal="left" vertical="center"/>
    </xf>
    <xf numFmtId="0" fontId="12" fillId="9" borderId="63" xfId="0" applyFont="1" applyFill="1" applyBorder="1" applyAlignment="1">
      <alignment horizontal="left" vertical="center"/>
    </xf>
    <xf numFmtId="0" fontId="12" fillId="9" borderId="64" xfId="0" applyFont="1" applyFill="1" applyBorder="1" applyAlignment="1">
      <alignment horizontal="left" vertical="center"/>
    </xf>
    <xf numFmtId="0" fontId="12" fillId="9" borderId="74" xfId="0" applyFont="1" applyFill="1" applyBorder="1" applyAlignment="1">
      <alignment horizontal="left" vertical="center"/>
    </xf>
    <xf numFmtId="3" fontId="12" fillId="3" borderId="74" xfId="5" applyNumberFormat="1" applyFont="1" applyFill="1" applyBorder="1" applyAlignment="1">
      <alignment horizontal="center" vertical="center" wrapText="1"/>
    </xf>
    <xf numFmtId="3" fontId="12" fillId="3" borderId="75" xfId="5" applyNumberFormat="1" applyFont="1" applyFill="1" applyBorder="1" applyAlignment="1">
      <alignment horizontal="center" vertical="center" wrapText="1"/>
    </xf>
    <xf numFmtId="3" fontId="12" fillId="3" borderId="76" xfId="5" applyNumberFormat="1" applyFont="1" applyFill="1" applyBorder="1" applyAlignment="1">
      <alignment horizontal="center" vertical="center" wrapText="1"/>
    </xf>
    <xf numFmtId="0" fontId="12" fillId="9" borderId="63" xfId="0" applyFont="1" applyFill="1" applyBorder="1" applyAlignment="1">
      <alignment horizontal="left"/>
    </xf>
    <xf numFmtId="0" fontId="12" fillId="9" borderId="64" xfId="0" applyFont="1" applyFill="1" applyBorder="1" applyAlignment="1">
      <alignment horizontal="left"/>
    </xf>
    <xf numFmtId="0" fontId="12" fillId="9" borderId="74" xfId="0" applyFont="1" applyFill="1" applyBorder="1" applyAlignment="1">
      <alignment horizontal="left"/>
    </xf>
    <xf numFmtId="0" fontId="12" fillId="0" borderId="91" xfId="5" applyFont="1" applyBorder="1" applyAlignment="1">
      <alignment horizontal="left" vertical="center" wrapText="1"/>
    </xf>
    <xf numFmtId="0" fontId="12" fillId="0" borderId="92" xfId="5" applyFont="1" applyBorder="1" applyAlignment="1">
      <alignment horizontal="left" vertical="center" wrapText="1"/>
    </xf>
    <xf numFmtId="0" fontId="12" fillId="0" borderId="93" xfId="5" applyFont="1" applyBorder="1" applyAlignment="1">
      <alignment horizontal="left" vertical="center" wrapText="1"/>
    </xf>
    <xf numFmtId="3" fontId="12" fillId="5" borderId="85" xfId="11" applyNumberFormat="1" applyFont="1" applyFill="1" applyBorder="1" applyAlignment="1">
      <alignment horizontal="center" vertical="center" wrapText="1"/>
    </xf>
    <xf numFmtId="3" fontId="12" fillId="5" borderId="83" xfId="11" applyNumberFormat="1" applyFont="1" applyFill="1" applyBorder="1" applyAlignment="1">
      <alignment horizontal="center" vertical="center" wrapText="1"/>
    </xf>
    <xf numFmtId="3" fontId="12" fillId="5" borderId="84" xfId="11" applyNumberFormat="1" applyFont="1" applyFill="1" applyBorder="1" applyAlignment="1">
      <alignment horizontal="center" vertical="center" wrapText="1"/>
    </xf>
    <xf numFmtId="3" fontId="12" fillId="5" borderId="64" xfId="0" applyNumberFormat="1" applyFont="1" applyFill="1" applyBorder="1" applyAlignment="1">
      <alignment horizontal="center" vertical="center"/>
    </xf>
    <xf numFmtId="0" fontId="12" fillId="9" borderId="69" xfId="0" applyFont="1" applyFill="1" applyBorder="1" applyAlignment="1">
      <alignment horizontal="center"/>
    </xf>
    <xf numFmtId="0" fontId="12" fillId="9" borderId="70" xfId="0" applyFont="1" applyFill="1" applyBorder="1" applyAlignment="1">
      <alignment horizontal="center"/>
    </xf>
    <xf numFmtId="0" fontId="12" fillId="9" borderId="71" xfId="0" applyFont="1" applyFill="1" applyBorder="1" applyAlignment="1">
      <alignment horizontal="center"/>
    </xf>
    <xf numFmtId="0" fontId="12" fillId="9" borderId="72" xfId="0" applyFont="1" applyFill="1" applyBorder="1" applyAlignment="1">
      <alignment horizontal="center"/>
    </xf>
    <xf numFmtId="0" fontId="12" fillId="9" borderId="73" xfId="0" applyFont="1" applyFill="1" applyBorder="1" applyAlignment="1">
      <alignment horizontal="center"/>
    </xf>
    <xf numFmtId="0" fontId="1" fillId="3" borderId="74" xfId="5" applyFont="1" applyFill="1" applyBorder="1" applyAlignment="1">
      <alignment horizontal="left" vertical="center"/>
    </xf>
    <xf numFmtId="0" fontId="1" fillId="3" borderId="75" xfId="5" applyFont="1" applyFill="1" applyBorder="1" applyAlignment="1">
      <alignment horizontal="left" vertical="center"/>
    </xf>
    <xf numFmtId="0" fontId="1" fillId="3" borderId="76" xfId="5" applyFont="1" applyFill="1" applyBorder="1" applyAlignment="1">
      <alignment horizontal="left" vertical="center"/>
    </xf>
    <xf numFmtId="0" fontId="1" fillId="5" borderId="64" xfId="0" applyFont="1" applyFill="1" applyBorder="1" applyAlignment="1">
      <alignment horizontal="center" vertical="center"/>
    </xf>
    <xf numFmtId="0" fontId="1" fillId="5" borderId="74" xfId="0" applyFont="1" applyFill="1" applyBorder="1" applyAlignment="1">
      <alignment horizontal="center" vertical="center"/>
    </xf>
    <xf numFmtId="0" fontId="1" fillId="0" borderId="82" xfId="0" applyFont="1" applyBorder="1" applyAlignment="1">
      <alignment horizontal="center"/>
    </xf>
    <xf numFmtId="0" fontId="1" fillId="0" borderId="83" xfId="0" applyFont="1" applyBorder="1" applyAlignment="1">
      <alignment horizontal="center"/>
    </xf>
    <xf numFmtId="0" fontId="1" fillId="0" borderId="84" xfId="0" applyFont="1" applyBorder="1" applyAlignment="1">
      <alignment horizontal="center"/>
    </xf>
    <xf numFmtId="0" fontId="1" fillId="0" borderId="85" xfId="0" applyFont="1" applyBorder="1" applyAlignment="1">
      <alignment horizontal="center"/>
    </xf>
    <xf numFmtId="0" fontId="1" fillId="0" borderId="86" xfId="0" applyFont="1" applyBorder="1" applyAlignment="1">
      <alignment horizontal="center"/>
    </xf>
    <xf numFmtId="0" fontId="1" fillId="0" borderId="63" xfId="5" applyFont="1" applyBorder="1" applyAlignment="1">
      <alignment horizontal="center" vertical="center"/>
    </xf>
    <xf numFmtId="0" fontId="1" fillId="5" borderId="64" xfId="5" applyFont="1" applyFill="1" applyBorder="1" applyAlignment="1">
      <alignment horizontal="center" vertical="center" wrapText="1"/>
    </xf>
    <xf numFmtId="0" fontId="12" fillId="5" borderId="67" xfId="5" applyFont="1" applyFill="1" applyBorder="1" applyAlignment="1">
      <alignment horizontal="center" vertical="center" wrapText="1"/>
    </xf>
    <xf numFmtId="0" fontId="12" fillId="5" borderId="80" xfId="5" applyFont="1" applyFill="1" applyBorder="1" applyAlignment="1">
      <alignment horizontal="center" vertical="center" wrapText="1"/>
    </xf>
    <xf numFmtId="0" fontId="12" fillId="5" borderId="81" xfId="5" applyFont="1" applyFill="1" applyBorder="1" applyAlignment="1">
      <alignment horizontal="center" vertical="center" wrapText="1"/>
    </xf>
    <xf numFmtId="0" fontId="1" fillId="0" borderId="78" xfId="0" applyFont="1" applyFill="1" applyBorder="1" applyAlignment="1">
      <alignment horizontal="center"/>
    </xf>
    <xf numFmtId="0" fontId="1" fillId="0" borderId="75" xfId="0" applyFont="1" applyFill="1" applyBorder="1" applyAlignment="1">
      <alignment horizontal="center"/>
    </xf>
    <xf numFmtId="0" fontId="1" fillId="0" borderId="76" xfId="0" applyFont="1" applyFill="1" applyBorder="1" applyAlignment="1">
      <alignment horizontal="center"/>
    </xf>
    <xf numFmtId="0" fontId="1" fillId="5" borderId="74" xfId="0" applyFont="1" applyFill="1" applyBorder="1" applyAlignment="1">
      <alignment horizontal="center"/>
    </xf>
    <xf numFmtId="0" fontId="1" fillId="5" borderId="75" xfId="0" applyFont="1" applyFill="1" applyBorder="1" applyAlignment="1">
      <alignment horizontal="center"/>
    </xf>
    <xf numFmtId="0" fontId="1" fillId="5" borderId="79" xfId="0" applyFont="1" applyFill="1" applyBorder="1" applyAlignment="1">
      <alignment horizontal="center"/>
    </xf>
    <xf numFmtId="0" fontId="12" fillId="9" borderId="74" xfId="0" applyFont="1" applyFill="1" applyBorder="1" applyAlignment="1">
      <alignment horizontal="center" vertical="center"/>
    </xf>
    <xf numFmtId="0" fontId="12" fillId="9" borderId="75" xfId="0" applyFont="1" applyFill="1" applyBorder="1" applyAlignment="1">
      <alignment horizontal="center" vertical="center"/>
    </xf>
    <xf numFmtId="0" fontId="12" fillId="9" borderId="79" xfId="0" applyFont="1" applyFill="1" applyBorder="1" applyAlignment="1">
      <alignment horizontal="center" vertical="center"/>
    </xf>
    <xf numFmtId="0" fontId="12" fillId="5" borderId="64" xfId="0" applyFont="1" applyFill="1" applyBorder="1" applyAlignment="1">
      <alignment horizontal="center"/>
    </xf>
    <xf numFmtId="0" fontId="1" fillId="0" borderId="63" xfId="5" applyFont="1" applyBorder="1" applyAlignment="1">
      <alignment horizontal="left" vertical="center" wrapText="1"/>
    </xf>
    <xf numFmtId="0" fontId="1" fillId="0" borderId="64" xfId="0" applyFont="1" applyBorder="1" applyAlignment="1">
      <alignment horizontal="left" vertical="center"/>
    </xf>
    <xf numFmtId="0" fontId="1" fillId="0" borderId="74" xfId="0" applyFont="1" applyBorder="1" applyAlignment="1">
      <alignment horizontal="left" vertical="center"/>
    </xf>
    <xf numFmtId="0" fontId="12" fillId="9" borderId="78" xfId="0" applyFont="1" applyFill="1" applyBorder="1" applyAlignment="1">
      <alignment horizontal="center" vertical="center"/>
    </xf>
    <xf numFmtId="0" fontId="12" fillId="9" borderId="76" xfId="0" applyFont="1" applyFill="1" applyBorder="1" applyAlignment="1">
      <alignment horizontal="center" vertical="center"/>
    </xf>
    <xf numFmtId="0" fontId="12" fillId="5" borderId="14" xfId="13" applyFont="1" applyFill="1" applyBorder="1" applyAlignment="1">
      <alignment horizontal="center"/>
    </xf>
    <xf numFmtId="0" fontId="12" fillId="5" borderId="15" xfId="13" applyFont="1" applyFill="1" applyBorder="1" applyAlignment="1">
      <alignment horizontal="center"/>
    </xf>
    <xf numFmtId="0" fontId="12" fillId="5" borderId="16" xfId="13" applyFont="1" applyFill="1" applyBorder="1" applyAlignment="1">
      <alignment horizontal="center"/>
    </xf>
  </cellXfs>
  <cellStyles count="18">
    <cellStyle name="Comma 2" xfId="4"/>
    <cellStyle name="Currency 2" xfId="12"/>
    <cellStyle name="Hipervínculo" xfId="11" builtinId="8"/>
    <cellStyle name="Millares" xfId="2" builtinId="3"/>
    <cellStyle name="Millares 3" xfId="6"/>
    <cellStyle name="Moneda" xfId="17" builtinId="4"/>
    <cellStyle name="Moneda [0]" xfId="15" builtinId="7"/>
    <cellStyle name="Normal" xfId="0" builtinId="0"/>
    <cellStyle name="Normal 2" xfId="1"/>
    <cellStyle name="Normal 2 2" xfId="5"/>
    <cellStyle name="Normal 2 2 2" xfId="8"/>
    <cellStyle name="Normal 2 2 3" xfId="10"/>
    <cellStyle name="Normal 2 3" xfId="7"/>
    <cellStyle name="Normal 2 3 2" xfId="16"/>
    <cellStyle name="Normal 3 2" xfId="13"/>
    <cellStyle name="Normal 3 3 2" xfId="9"/>
    <cellStyle name="Porcentaje" xfId="3" builtinId="5"/>
    <cellStyle name="Porcentaje 2" xfId="14"/>
  </cellStyles>
  <dxfs count="0"/>
  <tableStyles count="0" defaultTableStyle="TableStyleMedium2"/>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12</xdr:col>
      <xdr:colOff>463301</xdr:colOff>
      <xdr:row>29</xdr:row>
      <xdr:rowOff>28222</xdr:rowOff>
    </xdr:from>
    <xdr:to>
      <xdr:col>23</xdr:col>
      <xdr:colOff>198782</xdr:colOff>
      <xdr:row>33</xdr:row>
      <xdr:rowOff>9071</xdr:rowOff>
    </xdr:to>
    <xdr:sp macro="" textlink="">
      <xdr:nvSpPr>
        <xdr:cNvPr id="11" name="Speech Bubble: Rectangle 4">
          <a:extLst>
            <a:ext uri="{FF2B5EF4-FFF2-40B4-BE49-F238E27FC236}">
              <a16:creationId xmlns:a16="http://schemas.microsoft.com/office/drawing/2014/main" id="{00000000-0008-0000-0000-00000B000000}"/>
            </a:ext>
          </a:extLst>
        </xdr:cNvPr>
        <xdr:cNvSpPr/>
      </xdr:nvSpPr>
      <xdr:spPr>
        <a:xfrm>
          <a:off x="14510605" y="5406396"/>
          <a:ext cx="5069481" cy="709718"/>
        </a:xfrm>
        <a:prstGeom prst="wedgeRectCallout">
          <a:avLst>
            <a:gd name="adj1" fmla="val -64921"/>
            <a:gd name="adj2" fmla="val 47030"/>
          </a:avLst>
        </a:prstGeom>
        <a:solidFill>
          <a:schemeClr val="accent6">
            <a:lumMod val="60000"/>
            <a:lumOff val="40000"/>
          </a:schemeClr>
        </a:solidFill>
        <a:ln>
          <a:solidFill>
            <a:schemeClr val="accent6">
              <a:lumMod val="60000"/>
              <a:lumOff val="40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just"/>
          <a:r>
            <a:rPr lang="es-CL" sz="1000" baseline="0">
              <a:solidFill>
                <a:schemeClr val="tx1"/>
              </a:solidFill>
              <a:latin typeface="Arial"/>
              <a:ea typeface="+mn-ea"/>
              <a:cs typeface="+mn-cs"/>
            </a:rPr>
            <a:t>En este régimen formarán parte de la Base Imponible tanto las rentas percibidas con motivo de participaciones en otras empresas (ya sean afectas o no)  como asimismo el incremento CIDPC asociado a dichas rentas</a:t>
          </a:r>
        </a:p>
      </xdr:txBody>
    </xdr:sp>
    <xdr:clientData/>
  </xdr:twoCellAnchor>
  <xdr:twoCellAnchor>
    <xdr:from>
      <xdr:col>12</xdr:col>
      <xdr:colOff>408780</xdr:colOff>
      <xdr:row>54</xdr:row>
      <xdr:rowOff>17991</xdr:rowOff>
    </xdr:from>
    <xdr:to>
      <xdr:col>22</xdr:col>
      <xdr:colOff>79679</xdr:colOff>
      <xdr:row>59</xdr:row>
      <xdr:rowOff>93134</xdr:rowOff>
    </xdr:to>
    <xdr:sp macro="" textlink="">
      <xdr:nvSpPr>
        <xdr:cNvPr id="13" name="Speech Bubble: Rectangle 4">
          <a:extLst>
            <a:ext uri="{FF2B5EF4-FFF2-40B4-BE49-F238E27FC236}">
              <a16:creationId xmlns:a16="http://schemas.microsoft.com/office/drawing/2014/main" id="{00000000-0008-0000-0000-00000D000000}"/>
            </a:ext>
          </a:extLst>
        </xdr:cNvPr>
        <xdr:cNvSpPr/>
      </xdr:nvSpPr>
      <xdr:spPr>
        <a:xfrm>
          <a:off x="13588558" y="10925880"/>
          <a:ext cx="4355788" cy="921810"/>
        </a:xfrm>
        <a:prstGeom prst="wedgeRectCallout">
          <a:avLst>
            <a:gd name="adj1" fmla="val -65707"/>
            <a:gd name="adj2" fmla="val -123376"/>
          </a:avLst>
        </a:prstGeom>
        <a:solidFill>
          <a:schemeClr val="accent6">
            <a:lumMod val="60000"/>
            <a:lumOff val="40000"/>
          </a:schemeClr>
        </a:solidFill>
        <a:ln>
          <a:solidFill>
            <a:schemeClr val="accent6">
              <a:lumMod val="60000"/>
              <a:lumOff val="40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just"/>
          <a:r>
            <a:rPr lang="es-CL" sz="1000">
              <a:solidFill>
                <a:schemeClr val="tx1"/>
              </a:solidFill>
              <a:latin typeface="Arial"/>
            </a:rPr>
            <a:t>En</a:t>
          </a:r>
          <a:r>
            <a:rPr lang="es-CL" sz="1000" baseline="0">
              <a:solidFill>
                <a:schemeClr val="tx1"/>
              </a:solidFill>
              <a:latin typeface="Arial"/>
            </a:rPr>
            <a:t> este régimen los gastos del inciso primero, segundo y tercero del artículo 21 de la LIR no deben ser rebajados de la determinación de la Base Imponible </a:t>
          </a:r>
          <a:endParaRPr lang="es-CL" sz="1000">
            <a:solidFill>
              <a:schemeClr val="tx1"/>
            </a:solidFill>
            <a:latin typeface="Arial"/>
          </a:endParaRPr>
        </a:p>
      </xdr:txBody>
    </xdr:sp>
    <xdr:clientData/>
  </xdr:twoCellAnchor>
  <xdr:twoCellAnchor>
    <xdr:from>
      <xdr:col>12</xdr:col>
      <xdr:colOff>537078</xdr:colOff>
      <xdr:row>34</xdr:row>
      <xdr:rowOff>141111</xdr:rowOff>
    </xdr:from>
    <xdr:to>
      <xdr:col>23</xdr:col>
      <xdr:colOff>214248</xdr:colOff>
      <xdr:row>38</xdr:row>
      <xdr:rowOff>0</xdr:rowOff>
    </xdr:to>
    <xdr:sp macro="" textlink="">
      <xdr:nvSpPr>
        <xdr:cNvPr id="14" name="Speech Bubble: Rectangle 4">
          <a:extLst>
            <a:ext uri="{FF2B5EF4-FFF2-40B4-BE49-F238E27FC236}">
              <a16:creationId xmlns:a16="http://schemas.microsoft.com/office/drawing/2014/main" id="{00000000-0008-0000-0000-00000E000000}"/>
            </a:ext>
          </a:extLst>
        </xdr:cNvPr>
        <xdr:cNvSpPr/>
      </xdr:nvSpPr>
      <xdr:spPr>
        <a:xfrm>
          <a:off x="13716856" y="6688667"/>
          <a:ext cx="5067614" cy="733777"/>
        </a:xfrm>
        <a:prstGeom prst="wedgeRectCallout">
          <a:avLst>
            <a:gd name="adj1" fmla="val -67420"/>
            <a:gd name="adj2" fmla="val -29240"/>
          </a:avLst>
        </a:prstGeom>
        <a:solidFill>
          <a:schemeClr val="accent6">
            <a:lumMod val="60000"/>
            <a:lumOff val="40000"/>
          </a:schemeClr>
        </a:solidFill>
        <a:ln>
          <a:solidFill>
            <a:schemeClr val="accent6">
              <a:lumMod val="60000"/>
              <a:lumOff val="40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just"/>
          <a:r>
            <a:rPr lang="es-CL" sz="1000">
              <a:solidFill>
                <a:schemeClr val="tx1"/>
              </a:solidFill>
              <a:latin typeface="Arial"/>
            </a:rPr>
            <a:t>Asimismo formarán</a:t>
          </a:r>
          <a:r>
            <a:rPr lang="es-CL" sz="1000" baseline="0">
              <a:solidFill>
                <a:schemeClr val="tx1"/>
              </a:solidFill>
              <a:latin typeface="Arial"/>
            </a:rPr>
            <a:t> parte de la base imponible de impuestos finales </a:t>
          </a:r>
          <a:r>
            <a:rPr lang="es-CL" sz="1000">
              <a:solidFill>
                <a:schemeClr val="tx1"/>
              </a:solidFill>
              <a:latin typeface="Arial"/>
            </a:rPr>
            <a:t>todos</a:t>
          </a:r>
          <a:r>
            <a:rPr lang="es-CL" sz="1000" baseline="0">
              <a:solidFill>
                <a:schemeClr val="tx1"/>
              </a:solidFill>
              <a:latin typeface="Arial"/>
            </a:rPr>
            <a:t> los ingresos, sin considerar su fuente de origen ni si se trata de rentas con tributación cumplida, ingresos no renta o rentas  exentas.</a:t>
          </a:r>
          <a:endParaRPr lang="es-CL" sz="1000">
            <a:solidFill>
              <a:schemeClr val="tx1"/>
            </a:solidFill>
            <a:latin typeface="Arial"/>
          </a:endParaRPr>
        </a:p>
      </xdr:txBody>
    </xdr:sp>
    <xdr:clientData/>
  </xdr:twoCellAnchor>
  <xdr:twoCellAnchor>
    <xdr:from>
      <xdr:col>7</xdr:col>
      <xdr:colOff>564776</xdr:colOff>
      <xdr:row>74</xdr:row>
      <xdr:rowOff>11044</xdr:rowOff>
    </xdr:from>
    <xdr:to>
      <xdr:col>11</xdr:col>
      <xdr:colOff>806433</xdr:colOff>
      <xdr:row>77</xdr:row>
      <xdr:rowOff>78814</xdr:rowOff>
    </xdr:to>
    <xdr:sp macro="" textlink="">
      <xdr:nvSpPr>
        <xdr:cNvPr id="15" name="Speech Bubble: Rectangle 5">
          <a:extLst>
            <a:ext uri="{FF2B5EF4-FFF2-40B4-BE49-F238E27FC236}">
              <a16:creationId xmlns:a16="http://schemas.microsoft.com/office/drawing/2014/main" id="{00000000-0008-0000-0000-00000F000000}"/>
            </a:ext>
          </a:extLst>
        </xdr:cNvPr>
        <xdr:cNvSpPr/>
      </xdr:nvSpPr>
      <xdr:spPr>
        <a:xfrm>
          <a:off x="8571298" y="13384696"/>
          <a:ext cx="5354787" cy="597857"/>
        </a:xfrm>
        <a:prstGeom prst="wedgeRectCallout">
          <a:avLst>
            <a:gd name="adj1" fmla="val -60869"/>
            <a:gd name="adj2" fmla="val 102783"/>
          </a:avLst>
        </a:prstGeom>
        <a:solidFill>
          <a:schemeClr val="accent6">
            <a:lumMod val="60000"/>
            <a:lumOff val="40000"/>
          </a:schemeClr>
        </a:solidFill>
        <a:ln>
          <a:solidFill>
            <a:schemeClr val="accent6">
              <a:lumMod val="60000"/>
              <a:lumOff val="40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just"/>
          <a:r>
            <a:rPr lang="es-CL" sz="1000">
              <a:solidFill>
                <a:schemeClr val="tx1"/>
              </a:solidFill>
              <a:latin typeface="Arial"/>
            </a:rPr>
            <a:t>El</a:t>
          </a:r>
          <a:r>
            <a:rPr lang="es-CL" sz="1000" baseline="0">
              <a:solidFill>
                <a:schemeClr val="tx1"/>
              </a:solidFill>
              <a:latin typeface="Arial"/>
            </a:rPr>
            <a:t> régimen de Transparencia Tributaria, es un régimen de rentas con tributación cumplida, por lo que todos los retiros efectivos que realicen los propietarios No van a forman parte de la base de impuestos finales del F22.</a:t>
          </a:r>
          <a:endParaRPr lang="es-CL" sz="1000">
            <a:solidFill>
              <a:schemeClr val="tx1"/>
            </a:solidFill>
            <a:latin typeface="Arial"/>
          </a:endParaRPr>
        </a:p>
      </xdr:txBody>
    </xdr:sp>
    <xdr:clientData/>
  </xdr:twoCellAnchor>
  <xdr:twoCellAnchor>
    <xdr:from>
      <xdr:col>12</xdr:col>
      <xdr:colOff>414617</xdr:colOff>
      <xdr:row>16</xdr:row>
      <xdr:rowOff>45358</xdr:rowOff>
    </xdr:from>
    <xdr:to>
      <xdr:col>23</xdr:col>
      <xdr:colOff>278062</xdr:colOff>
      <xdr:row>18</xdr:row>
      <xdr:rowOff>149088</xdr:rowOff>
    </xdr:to>
    <xdr:sp macro="" textlink="">
      <xdr:nvSpPr>
        <xdr:cNvPr id="16" name="Speech Bubble: Rectangle 4">
          <a:extLst>
            <a:ext uri="{FF2B5EF4-FFF2-40B4-BE49-F238E27FC236}">
              <a16:creationId xmlns:a16="http://schemas.microsoft.com/office/drawing/2014/main" id="{00000000-0008-0000-0000-000010000000}"/>
            </a:ext>
          </a:extLst>
        </xdr:cNvPr>
        <xdr:cNvSpPr/>
      </xdr:nvSpPr>
      <xdr:spPr>
        <a:xfrm>
          <a:off x="12623182" y="3242445"/>
          <a:ext cx="4551402" cy="617252"/>
        </a:xfrm>
        <a:prstGeom prst="wedgeRectCallout">
          <a:avLst>
            <a:gd name="adj1" fmla="val -81865"/>
            <a:gd name="adj2" fmla="val 113438"/>
          </a:avLst>
        </a:prstGeom>
        <a:solidFill>
          <a:schemeClr val="accent6">
            <a:lumMod val="60000"/>
            <a:lumOff val="40000"/>
          </a:schemeClr>
        </a:solidFill>
        <a:ln>
          <a:solidFill>
            <a:schemeClr val="accent6">
              <a:lumMod val="60000"/>
              <a:lumOff val="40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just"/>
          <a:r>
            <a:rPr lang="es-CL" sz="1000">
              <a:solidFill>
                <a:schemeClr val="tx1"/>
              </a:solidFill>
              <a:latin typeface="Arial"/>
            </a:rPr>
            <a:t>La</a:t>
          </a:r>
          <a:r>
            <a:rPr lang="es-CL" sz="1000" baseline="0">
              <a:solidFill>
                <a:schemeClr val="tx1"/>
              </a:solidFill>
              <a:latin typeface="Arial"/>
            </a:rPr>
            <a:t> norma del art. 14 letra D) N° 8 LIR, señala que las ventas a un relacionado que tribute bajo las normas de la letra A) del artículo 14 de la LIR se reconocerán en el ejercicio de su devengo.</a:t>
          </a:r>
          <a:endParaRPr lang="es-CL" sz="1000">
            <a:solidFill>
              <a:schemeClr val="tx1"/>
            </a:solidFill>
            <a:latin typeface="Arial"/>
          </a:endParaRPr>
        </a:p>
      </xdr:txBody>
    </xdr:sp>
    <xdr:clientData/>
  </xdr:twoCellAnchor>
  <xdr:twoCellAnchor>
    <xdr:from>
      <xdr:col>12</xdr:col>
      <xdr:colOff>414616</xdr:colOff>
      <xdr:row>22</xdr:row>
      <xdr:rowOff>1</xdr:rowOff>
    </xdr:from>
    <xdr:to>
      <xdr:col>23</xdr:col>
      <xdr:colOff>239521</xdr:colOff>
      <xdr:row>24</xdr:row>
      <xdr:rowOff>91110</xdr:rowOff>
    </xdr:to>
    <xdr:sp macro="" textlink="">
      <xdr:nvSpPr>
        <xdr:cNvPr id="17" name="Speech Bubble: Rectangle 16">
          <a:extLst>
            <a:ext uri="{FF2B5EF4-FFF2-40B4-BE49-F238E27FC236}">
              <a16:creationId xmlns:a16="http://schemas.microsoft.com/office/drawing/2014/main" id="{00000000-0008-0000-0000-000011000000}"/>
            </a:ext>
          </a:extLst>
        </xdr:cNvPr>
        <xdr:cNvSpPr/>
      </xdr:nvSpPr>
      <xdr:spPr>
        <a:xfrm>
          <a:off x="12623181" y="4389784"/>
          <a:ext cx="4512862" cy="438978"/>
        </a:xfrm>
        <a:prstGeom prst="wedgeRectCallout">
          <a:avLst>
            <a:gd name="adj1" fmla="val -62725"/>
            <a:gd name="adj2" fmla="val -39434"/>
          </a:avLst>
        </a:prstGeom>
        <a:solidFill>
          <a:schemeClr val="accent6">
            <a:lumMod val="60000"/>
            <a:lumOff val="40000"/>
          </a:schemeClr>
        </a:solidFill>
        <a:ln>
          <a:solidFill>
            <a:schemeClr val="accent6">
              <a:lumMod val="60000"/>
              <a:lumOff val="40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just"/>
          <a:r>
            <a:rPr lang="es-CL" sz="1000">
              <a:solidFill>
                <a:schemeClr val="tx1"/>
              </a:solidFill>
              <a:latin typeface="Arial"/>
            </a:rPr>
            <a:t>Ingreso devengado </a:t>
          </a:r>
          <a:r>
            <a:rPr lang="es-CL" sz="1000" baseline="0">
              <a:solidFill>
                <a:schemeClr val="tx1"/>
              </a:solidFill>
              <a:latin typeface="Arial"/>
            </a:rPr>
            <a:t>en el año 2020, el cual debe reconocerse en el año 2021 por haberse percibido.</a:t>
          </a:r>
          <a:endParaRPr lang="es-CL" sz="1000">
            <a:solidFill>
              <a:schemeClr val="tx1"/>
            </a:solidFill>
            <a:latin typeface="Arial"/>
          </a:endParaRPr>
        </a:p>
      </xdr:txBody>
    </xdr:sp>
    <xdr:clientData/>
  </xdr:twoCellAnchor>
  <xdr:twoCellAnchor>
    <xdr:from>
      <xdr:col>12</xdr:col>
      <xdr:colOff>470648</xdr:colOff>
      <xdr:row>42</xdr:row>
      <xdr:rowOff>83344</xdr:rowOff>
    </xdr:from>
    <xdr:to>
      <xdr:col>22</xdr:col>
      <xdr:colOff>105825</xdr:colOff>
      <xdr:row>47</xdr:row>
      <xdr:rowOff>35611</xdr:rowOff>
    </xdr:to>
    <xdr:sp macro="" textlink="">
      <xdr:nvSpPr>
        <xdr:cNvPr id="18" name="Speech Bubble: Rectangle 17">
          <a:extLst>
            <a:ext uri="{FF2B5EF4-FFF2-40B4-BE49-F238E27FC236}">
              <a16:creationId xmlns:a16="http://schemas.microsoft.com/office/drawing/2014/main" id="{00000000-0008-0000-0000-000012000000}"/>
            </a:ext>
          </a:extLst>
        </xdr:cNvPr>
        <xdr:cNvSpPr/>
      </xdr:nvSpPr>
      <xdr:spPr>
        <a:xfrm>
          <a:off x="13650426" y="8733455"/>
          <a:ext cx="4320066" cy="883600"/>
        </a:xfrm>
        <a:prstGeom prst="wedgeRectCallout">
          <a:avLst>
            <a:gd name="adj1" fmla="val -65512"/>
            <a:gd name="adj2" fmla="val 48604"/>
          </a:avLst>
        </a:prstGeom>
        <a:solidFill>
          <a:schemeClr val="accent6">
            <a:lumMod val="60000"/>
            <a:lumOff val="40000"/>
          </a:schemeClr>
        </a:solidFill>
        <a:ln>
          <a:solidFill>
            <a:schemeClr val="accent6">
              <a:lumMod val="60000"/>
              <a:lumOff val="40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just"/>
          <a:r>
            <a:rPr lang="es-CL" sz="1000">
              <a:solidFill>
                <a:schemeClr val="tx1"/>
              </a:solidFill>
              <a:latin typeface="Arial"/>
            </a:rPr>
            <a:t>Dado</a:t>
          </a:r>
          <a:r>
            <a:rPr lang="es-CL" sz="1000" baseline="0">
              <a:solidFill>
                <a:schemeClr val="tx1"/>
              </a:solidFill>
              <a:latin typeface="Arial"/>
            </a:rPr>
            <a:t> que </a:t>
          </a:r>
          <a:r>
            <a:rPr lang="es-CL" sz="1000" baseline="0">
              <a:solidFill>
                <a:schemeClr val="tx1"/>
              </a:solidFill>
              <a:latin typeface="Arial"/>
              <a:ea typeface="+mn-ea"/>
              <a:cs typeface="+mn-cs"/>
            </a:rPr>
            <a:t>corresponde a gastos, compras o servicios del año 2020 y éstos no fueron reconocidos como gasto en la BI en ese año, deben ser rebajados de la BI del año 2021.</a:t>
          </a:r>
        </a:p>
      </xdr:txBody>
    </xdr:sp>
    <xdr:clientData/>
  </xdr:twoCellAnchor>
  <xdr:twoCellAnchor>
    <xdr:from>
      <xdr:col>12</xdr:col>
      <xdr:colOff>504265</xdr:colOff>
      <xdr:row>48</xdr:row>
      <xdr:rowOff>22411</xdr:rowOff>
    </xdr:from>
    <xdr:to>
      <xdr:col>22</xdr:col>
      <xdr:colOff>89034</xdr:colOff>
      <xdr:row>52</xdr:row>
      <xdr:rowOff>78374</xdr:rowOff>
    </xdr:to>
    <xdr:sp macro="" textlink="">
      <xdr:nvSpPr>
        <xdr:cNvPr id="19" name="Speech Bubble: Rectangle 18">
          <a:extLst>
            <a:ext uri="{FF2B5EF4-FFF2-40B4-BE49-F238E27FC236}">
              <a16:creationId xmlns:a16="http://schemas.microsoft.com/office/drawing/2014/main" id="{00000000-0008-0000-0000-000013000000}"/>
            </a:ext>
          </a:extLst>
        </xdr:cNvPr>
        <xdr:cNvSpPr/>
      </xdr:nvSpPr>
      <xdr:spPr>
        <a:xfrm>
          <a:off x="13684043" y="9787300"/>
          <a:ext cx="4269658" cy="817963"/>
        </a:xfrm>
        <a:prstGeom prst="wedgeRectCallout">
          <a:avLst>
            <a:gd name="adj1" fmla="val -68436"/>
            <a:gd name="adj2" fmla="val -22739"/>
          </a:avLst>
        </a:prstGeom>
        <a:solidFill>
          <a:schemeClr val="accent6">
            <a:lumMod val="60000"/>
            <a:lumOff val="40000"/>
          </a:schemeClr>
        </a:solidFill>
        <a:ln>
          <a:solidFill>
            <a:schemeClr val="accent6">
              <a:lumMod val="60000"/>
              <a:lumOff val="40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just"/>
          <a:r>
            <a:rPr lang="es-CL" sz="1000">
              <a:solidFill>
                <a:schemeClr val="tx1"/>
              </a:solidFill>
              <a:latin typeface="Arial"/>
            </a:rPr>
            <a:t>Desde</a:t>
          </a:r>
          <a:r>
            <a:rPr lang="es-CL" sz="1000" baseline="0">
              <a:solidFill>
                <a:schemeClr val="tx1"/>
              </a:solidFill>
              <a:latin typeface="Arial"/>
            </a:rPr>
            <a:t> la tabla de amortización, proporcionada por el Banco, se extrajo que del total de la cuota pagada ($500.000) el monto de capital ascendía a $220.000 y los intereses a $280.000.</a:t>
          </a:r>
          <a:endParaRPr lang="es-CL" sz="1000">
            <a:solidFill>
              <a:schemeClr val="tx1"/>
            </a:solidFill>
            <a:latin typeface="Arial"/>
          </a:endParaRPr>
        </a:p>
      </xdr:txBody>
    </xdr:sp>
    <xdr:clientData/>
  </xdr:twoCellAnchor>
  <xdr:twoCellAnchor>
    <xdr:from>
      <xdr:col>7</xdr:col>
      <xdr:colOff>509246</xdr:colOff>
      <xdr:row>82</xdr:row>
      <xdr:rowOff>0</xdr:rowOff>
    </xdr:from>
    <xdr:to>
      <xdr:col>11</xdr:col>
      <xdr:colOff>755311</xdr:colOff>
      <xdr:row>83</xdr:row>
      <xdr:rowOff>98778</xdr:rowOff>
    </xdr:to>
    <xdr:sp macro="" textlink="">
      <xdr:nvSpPr>
        <xdr:cNvPr id="22" name="Speech Bubble: Rectangle 21">
          <a:extLst>
            <a:ext uri="{FF2B5EF4-FFF2-40B4-BE49-F238E27FC236}">
              <a16:creationId xmlns:a16="http://schemas.microsoft.com/office/drawing/2014/main" id="{00000000-0008-0000-0000-000016000000}"/>
            </a:ext>
          </a:extLst>
        </xdr:cNvPr>
        <xdr:cNvSpPr/>
      </xdr:nvSpPr>
      <xdr:spPr>
        <a:xfrm>
          <a:off x="7218159" y="14759609"/>
          <a:ext cx="4685543" cy="587452"/>
        </a:xfrm>
        <a:prstGeom prst="wedgeRectCallout">
          <a:avLst>
            <a:gd name="adj1" fmla="val -57961"/>
            <a:gd name="adj2" fmla="val 104350"/>
          </a:avLst>
        </a:prstGeom>
        <a:solidFill>
          <a:schemeClr val="accent6">
            <a:lumMod val="60000"/>
            <a:lumOff val="40000"/>
          </a:schemeClr>
        </a:solidFill>
        <a:ln>
          <a:solidFill>
            <a:schemeClr val="accent6">
              <a:lumMod val="60000"/>
              <a:lumOff val="40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just"/>
          <a:r>
            <a:rPr lang="es-CL" sz="1000">
              <a:solidFill>
                <a:schemeClr val="tx1"/>
              </a:solidFill>
              <a:latin typeface="Arial"/>
            </a:rPr>
            <a:t>El monto del reajuste del PPM ascendió a $4.438 </a:t>
          </a:r>
          <a:r>
            <a:rPr lang="es-CL" sz="1000">
              <a:solidFill>
                <a:schemeClr val="tx1"/>
              </a:solidFill>
              <a:effectLst/>
              <a:latin typeface="Arial"/>
              <a:ea typeface="+mn-ea"/>
              <a:cs typeface="+mn-cs"/>
            </a:rPr>
            <a:t>($274.438 - $270.000)</a:t>
          </a:r>
          <a:r>
            <a:rPr lang="es-CL" sz="1000">
              <a:solidFill>
                <a:schemeClr val="tx1"/>
              </a:solidFill>
              <a:latin typeface="Arial"/>
            </a:rPr>
            <a:t> el cual debe ser reconocido en la Base</a:t>
          </a:r>
          <a:r>
            <a:rPr lang="es-CL" sz="1000" baseline="0">
              <a:solidFill>
                <a:schemeClr val="tx1"/>
              </a:solidFill>
              <a:latin typeface="Arial"/>
            </a:rPr>
            <a:t> imponible determinada </a:t>
          </a:r>
          <a:r>
            <a:rPr lang="es-CL" sz="1000">
              <a:solidFill>
                <a:schemeClr val="tx1"/>
              </a:solidFill>
              <a:latin typeface="Arial"/>
            </a:rPr>
            <a:t>al 31 de diciembre del 2021.</a:t>
          </a:r>
        </a:p>
      </xdr:txBody>
    </xdr:sp>
    <xdr:clientData/>
  </xdr:twoCellAnchor>
  <xdr:twoCellAnchor>
    <xdr:from>
      <xdr:col>12</xdr:col>
      <xdr:colOff>617515</xdr:colOff>
      <xdr:row>10</xdr:row>
      <xdr:rowOff>59970</xdr:rowOff>
    </xdr:from>
    <xdr:to>
      <xdr:col>20</xdr:col>
      <xdr:colOff>3973</xdr:colOff>
      <xdr:row>12</xdr:row>
      <xdr:rowOff>21166</xdr:rowOff>
    </xdr:to>
    <xdr:sp macro="" textlink="">
      <xdr:nvSpPr>
        <xdr:cNvPr id="12" name="Bocadillo: rectángulo 11">
          <a:extLst>
            <a:ext uri="{FF2B5EF4-FFF2-40B4-BE49-F238E27FC236}">
              <a16:creationId xmlns:a16="http://schemas.microsoft.com/office/drawing/2014/main" id="{1BF3CADA-368E-46EC-9F84-CC71E20E7771}"/>
            </a:ext>
          </a:extLst>
        </xdr:cNvPr>
        <xdr:cNvSpPr/>
      </xdr:nvSpPr>
      <xdr:spPr>
        <a:xfrm>
          <a:off x="14598558" y="1849013"/>
          <a:ext cx="3086024" cy="447110"/>
        </a:xfrm>
        <a:prstGeom prst="wedgeRectCallout">
          <a:avLst>
            <a:gd name="adj1" fmla="val -76388"/>
            <a:gd name="adj2" fmla="val -12500"/>
          </a:avLst>
        </a:prstGeom>
        <a:solidFill>
          <a:schemeClr val="accent6">
            <a:lumMod val="60000"/>
            <a:lumOff val="40000"/>
          </a:schemeClr>
        </a:solidFill>
        <a:ln>
          <a:solidFill>
            <a:schemeClr val="accent6">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just"/>
          <a:r>
            <a:rPr lang="es-CL" sz="1000">
              <a:solidFill>
                <a:schemeClr val="tx1"/>
              </a:solidFill>
              <a:latin typeface="Arial"/>
            </a:rPr>
            <a:t>A</a:t>
          </a:r>
          <a:r>
            <a:rPr lang="es-CL" sz="1000" baseline="0">
              <a:solidFill>
                <a:schemeClr val="tx1"/>
              </a:solidFill>
              <a:latin typeface="Arial"/>
            </a:rPr>
            <a:t> partir del año comercial 2020 no se actualiza</a:t>
          </a:r>
          <a:endParaRPr lang="es-CL" sz="1000">
            <a:solidFill>
              <a:schemeClr val="tx1"/>
            </a:solidFill>
            <a:latin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481852</xdr:colOff>
      <xdr:row>38</xdr:row>
      <xdr:rowOff>193302</xdr:rowOff>
    </xdr:from>
    <xdr:to>
      <xdr:col>11</xdr:col>
      <xdr:colOff>283882</xdr:colOff>
      <xdr:row>40</xdr:row>
      <xdr:rowOff>89648</xdr:rowOff>
    </xdr:to>
    <xdr:sp macro="" textlink="">
      <xdr:nvSpPr>
        <xdr:cNvPr id="11" name="Speech Bubble: Rectangle 4">
          <a:extLst>
            <a:ext uri="{FF2B5EF4-FFF2-40B4-BE49-F238E27FC236}">
              <a16:creationId xmlns:a16="http://schemas.microsoft.com/office/drawing/2014/main" id="{00000000-0008-0000-0200-00000B000000}"/>
            </a:ext>
          </a:extLst>
        </xdr:cNvPr>
        <xdr:cNvSpPr/>
      </xdr:nvSpPr>
      <xdr:spPr>
        <a:xfrm>
          <a:off x="5009028" y="7917890"/>
          <a:ext cx="6256619" cy="269876"/>
        </a:xfrm>
        <a:prstGeom prst="wedgeRectCallout">
          <a:avLst>
            <a:gd name="adj1" fmla="val 26081"/>
            <a:gd name="adj2" fmla="val -129412"/>
          </a:avLst>
        </a:prstGeom>
        <a:solidFill>
          <a:schemeClr val="accent6">
            <a:lumMod val="60000"/>
            <a:lumOff val="40000"/>
          </a:schemeClr>
        </a:solidFill>
        <a:ln>
          <a:solidFill>
            <a:schemeClr val="accent6">
              <a:lumMod val="60000"/>
              <a:lumOff val="40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just"/>
          <a:r>
            <a:rPr lang="es-CL" sz="1000">
              <a:solidFill>
                <a:schemeClr val="tx1"/>
              </a:solidFill>
              <a:latin typeface="Arial"/>
            </a:rPr>
            <a:t>Renta a asignar a</a:t>
          </a:r>
          <a:r>
            <a:rPr lang="es-CL" sz="1000" baseline="0">
              <a:solidFill>
                <a:schemeClr val="tx1"/>
              </a:solidFill>
              <a:latin typeface="Arial"/>
            </a:rPr>
            <a:t> los propietarios que se gravará con los impuestos finales.</a:t>
          </a:r>
        </a:p>
      </xdr:txBody>
    </xdr:sp>
    <xdr:clientData/>
  </xdr:twoCellAnchor>
  <xdr:twoCellAnchor>
    <xdr:from>
      <xdr:col>11</xdr:col>
      <xdr:colOff>174065</xdr:colOff>
      <xdr:row>35</xdr:row>
      <xdr:rowOff>149809</xdr:rowOff>
    </xdr:from>
    <xdr:to>
      <xdr:col>14</xdr:col>
      <xdr:colOff>717176</xdr:colOff>
      <xdr:row>38</xdr:row>
      <xdr:rowOff>0</xdr:rowOff>
    </xdr:to>
    <xdr:sp macro="" textlink="">
      <xdr:nvSpPr>
        <xdr:cNvPr id="12" name="Speech Bubble: Rectangle 4">
          <a:extLst>
            <a:ext uri="{FF2B5EF4-FFF2-40B4-BE49-F238E27FC236}">
              <a16:creationId xmlns:a16="http://schemas.microsoft.com/office/drawing/2014/main" id="{00000000-0008-0000-0200-00000C000000}"/>
            </a:ext>
          </a:extLst>
        </xdr:cNvPr>
        <xdr:cNvSpPr/>
      </xdr:nvSpPr>
      <xdr:spPr>
        <a:xfrm>
          <a:off x="11155830" y="7276750"/>
          <a:ext cx="3352052" cy="447838"/>
        </a:xfrm>
        <a:prstGeom prst="wedgeRectCallout">
          <a:avLst>
            <a:gd name="adj1" fmla="val -56733"/>
            <a:gd name="adj2" fmla="val 10696"/>
          </a:avLst>
        </a:prstGeom>
        <a:solidFill>
          <a:schemeClr val="accent6">
            <a:lumMod val="60000"/>
            <a:lumOff val="40000"/>
          </a:schemeClr>
        </a:solidFill>
        <a:ln>
          <a:solidFill>
            <a:schemeClr val="accent6">
              <a:lumMod val="60000"/>
              <a:lumOff val="40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just"/>
          <a:r>
            <a:rPr lang="es-CL" sz="1000">
              <a:solidFill>
                <a:schemeClr val="tx1"/>
              </a:solidFill>
              <a:latin typeface="Arial"/>
            </a:rPr>
            <a:t>La</a:t>
          </a:r>
          <a:r>
            <a:rPr lang="es-CL" sz="1000" baseline="0">
              <a:solidFill>
                <a:schemeClr val="tx1"/>
              </a:solidFill>
              <a:latin typeface="Arial"/>
            </a:rPr>
            <a:t> PYME que se acoja al régimen de transparencia Tributaria queda liberada del IDPC</a:t>
          </a:r>
          <a:endParaRPr lang="es-CL" sz="1000">
            <a:solidFill>
              <a:schemeClr val="tx1"/>
            </a:solidFill>
            <a:latin typeface="Arial"/>
          </a:endParaRPr>
        </a:p>
      </xdr:txBody>
    </xdr:sp>
    <xdr:clientData/>
  </xdr:twoCellAnchor>
  <xdr:twoCellAnchor>
    <xdr:from>
      <xdr:col>10</xdr:col>
      <xdr:colOff>447675</xdr:colOff>
      <xdr:row>24</xdr:row>
      <xdr:rowOff>38100</xdr:rowOff>
    </xdr:from>
    <xdr:to>
      <xdr:col>14</xdr:col>
      <xdr:colOff>726141</xdr:colOff>
      <xdr:row>28</xdr:row>
      <xdr:rowOff>104775</xdr:rowOff>
    </xdr:to>
    <xdr:sp macro="" textlink="">
      <xdr:nvSpPr>
        <xdr:cNvPr id="13" name="Speech Bubble: Rectangle 6">
          <a:extLst>
            <a:ext uri="{FF2B5EF4-FFF2-40B4-BE49-F238E27FC236}">
              <a16:creationId xmlns:a16="http://schemas.microsoft.com/office/drawing/2014/main" id="{00000000-0008-0000-0200-00000D000000}"/>
            </a:ext>
          </a:extLst>
        </xdr:cNvPr>
        <xdr:cNvSpPr/>
      </xdr:nvSpPr>
      <xdr:spPr>
        <a:xfrm>
          <a:off x="9909175" y="4597400"/>
          <a:ext cx="4609166" cy="790575"/>
        </a:xfrm>
        <a:prstGeom prst="wedgeRectCallout">
          <a:avLst>
            <a:gd name="adj1" fmla="val -74902"/>
            <a:gd name="adj2" fmla="val -74639"/>
          </a:avLst>
        </a:prstGeom>
        <a:solidFill>
          <a:schemeClr val="accent6">
            <a:lumMod val="60000"/>
            <a:lumOff val="40000"/>
          </a:schemeClr>
        </a:solidFill>
        <a:ln>
          <a:solidFill>
            <a:schemeClr val="accent6">
              <a:lumMod val="60000"/>
              <a:lumOff val="40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just"/>
          <a:r>
            <a:rPr lang="es-CL" sz="1000" b="0" i="0" u="none" strike="noStrike" baseline="0">
              <a:solidFill>
                <a:schemeClr val="tx1"/>
              </a:solidFill>
              <a:latin typeface="Arial"/>
              <a:ea typeface="+mn-ea"/>
              <a:cs typeface="+mn-cs"/>
            </a:rPr>
            <a:t>Al momento de ingresar al Régimen de Transparencia Tributaria  se debe agregar a la base imponible como mínimo una décima parte del ingreso diferido en cada ejercicio, hasta su total computación independientemente que abandone o no el régimen de transparencia.</a:t>
          </a:r>
          <a:endParaRPr lang="es-CL" sz="1000" strike="sngStrike">
            <a:solidFill>
              <a:schemeClr val="tx1"/>
            </a:solidFill>
            <a:latin typeface="Arial"/>
          </a:endParaRPr>
        </a:p>
      </xdr:txBody>
    </xdr:sp>
    <xdr:clientData/>
  </xdr:twoCellAnchor>
  <xdr:twoCellAnchor>
    <xdr:from>
      <xdr:col>0</xdr:col>
      <xdr:colOff>246530</xdr:colOff>
      <xdr:row>51</xdr:row>
      <xdr:rowOff>164951</xdr:rowOff>
    </xdr:from>
    <xdr:to>
      <xdr:col>10</xdr:col>
      <xdr:colOff>61857</xdr:colOff>
      <xdr:row>58</xdr:row>
      <xdr:rowOff>89647</xdr:rowOff>
    </xdr:to>
    <xdr:sp macro="" textlink="">
      <xdr:nvSpPr>
        <xdr:cNvPr id="14" name="Speech Bubble: Rectangle 4">
          <a:extLst>
            <a:ext uri="{FF2B5EF4-FFF2-40B4-BE49-F238E27FC236}">
              <a16:creationId xmlns:a16="http://schemas.microsoft.com/office/drawing/2014/main" id="{00000000-0008-0000-0200-00000E000000}"/>
            </a:ext>
          </a:extLst>
        </xdr:cNvPr>
        <xdr:cNvSpPr/>
      </xdr:nvSpPr>
      <xdr:spPr>
        <a:xfrm>
          <a:off x="246530" y="12625892"/>
          <a:ext cx="8096474" cy="1258196"/>
        </a:xfrm>
        <a:prstGeom prst="wedgeRectCallout">
          <a:avLst>
            <a:gd name="adj1" fmla="val 41335"/>
            <a:gd name="adj2" fmla="val -59069"/>
          </a:avLst>
        </a:prstGeom>
        <a:solidFill>
          <a:schemeClr val="accent6">
            <a:lumMod val="60000"/>
            <a:lumOff val="40000"/>
          </a:schemeClr>
        </a:solidFill>
        <a:ln>
          <a:solidFill>
            <a:schemeClr val="accent6">
              <a:lumMod val="60000"/>
              <a:lumOff val="40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just"/>
          <a:r>
            <a:rPr lang="es-CL" sz="1000" b="0" i="0" u="none" strike="noStrike" baseline="0">
              <a:solidFill>
                <a:schemeClr val="tx1"/>
              </a:solidFill>
              <a:latin typeface="Arial"/>
              <a:ea typeface="+mn-ea"/>
              <a:cs typeface="+mn-cs"/>
            </a:rPr>
            <a:t>El crédito del artículo 33 bis, se imputará a los impuestos finales que afecten a los propietarios, y se asignará </a:t>
          </a:r>
          <a:r>
            <a:rPr lang="es-CL" sz="1000">
              <a:solidFill>
                <a:schemeClr val="tx1"/>
              </a:solidFill>
              <a:effectLst/>
              <a:latin typeface="Arial"/>
              <a:ea typeface="+mn-ea"/>
              <a:cs typeface="+mn-cs"/>
            </a:rPr>
            <a:t>según la forma que ellos hayan acordado repartir sus utilidades de acuerdo a lo estipulado en el pacto social, los estatutos o, si no son procedentes dichos instrumentos por el tipo de empresa de que se trata, en una escritura pública. En caso que no resulte aplicable lo anterior, la proporción que corresponderá a cada propietario se determinará de acuerdo a la participación en el capital enterado o pagado, y en su defecto, el capital aportado o suscrito. En el caso de comuneros que no hayan acordado una forma distinta mediante una escritura pública, la proporción se determinará según su cuota en el bien de que se trate</a:t>
          </a:r>
          <a:r>
            <a:rPr lang="es-CL" sz="1000" baseline="0">
              <a:solidFill>
                <a:schemeClr val="tx1"/>
              </a:solidFill>
              <a:effectLst/>
              <a:latin typeface="Arial"/>
              <a:ea typeface="+mn-ea"/>
              <a:cs typeface="+mn-cs"/>
            </a:rPr>
            <a:t> conforme a la letra </a:t>
          </a:r>
          <a:r>
            <a:rPr lang="es-CL" sz="1000">
              <a:solidFill>
                <a:schemeClr val="tx1"/>
              </a:solidFill>
              <a:effectLst/>
              <a:latin typeface="Arial"/>
              <a:ea typeface="+mn-ea"/>
              <a:cs typeface="+mn-cs"/>
            </a:rPr>
            <a:t>(b)</a:t>
          </a:r>
          <a:r>
            <a:rPr lang="es-CL" sz="1000" baseline="0">
              <a:solidFill>
                <a:schemeClr val="tx1"/>
              </a:solidFill>
              <a:effectLst/>
              <a:latin typeface="Arial"/>
              <a:ea typeface="+mn-ea"/>
              <a:cs typeface="+mn-cs"/>
            </a:rPr>
            <a:t> del inciso segundo del N°8 de la letra D) del artículo 14 de la LIR.</a:t>
          </a:r>
        </a:p>
        <a:p>
          <a:pPr algn="just"/>
          <a:r>
            <a:rPr lang="es-CL" sz="1000" baseline="0">
              <a:solidFill>
                <a:schemeClr val="tx1"/>
              </a:solidFill>
              <a:effectLst/>
              <a:latin typeface="Arial"/>
              <a:ea typeface="+mn-ea"/>
              <a:cs typeface="+mn-cs"/>
            </a:rPr>
            <a:t>Este crédito debe ser informado al SII a través de la Declaración Jurada N°1947</a:t>
          </a:r>
          <a:endParaRPr lang="es-CL" sz="1000">
            <a:solidFill>
              <a:schemeClr val="tx1"/>
            </a:solidFill>
            <a:effectLst/>
            <a:latin typeface="Arial"/>
            <a:ea typeface="+mn-ea"/>
            <a:cs typeface="+mn-cs"/>
          </a:endParaRPr>
        </a:p>
        <a:p>
          <a:pPr algn="just"/>
          <a:endParaRPr lang="es-CL" sz="1000" b="0" i="0" u="none" strike="noStrike" baseline="0">
            <a:solidFill>
              <a:schemeClr val="tx1"/>
            </a:solidFill>
            <a:latin typeface="Arial"/>
            <a:ea typeface="+mn-ea"/>
            <a:cs typeface="+mn-cs"/>
          </a:endParaRPr>
        </a:p>
      </xdr:txBody>
    </xdr:sp>
    <xdr:clientData/>
  </xdr:twoCellAnchor>
  <xdr:twoCellAnchor>
    <xdr:from>
      <xdr:col>10</xdr:col>
      <xdr:colOff>398929</xdr:colOff>
      <xdr:row>15</xdr:row>
      <xdr:rowOff>3921</xdr:rowOff>
    </xdr:from>
    <xdr:to>
      <xdr:col>14</xdr:col>
      <xdr:colOff>732118</xdr:colOff>
      <xdr:row>18</xdr:row>
      <xdr:rowOff>3923</xdr:rowOff>
    </xdr:to>
    <xdr:sp macro="" textlink="">
      <xdr:nvSpPr>
        <xdr:cNvPr id="16" name="Speech Bubble: Rectangle 2">
          <a:extLst>
            <a:ext uri="{FF2B5EF4-FFF2-40B4-BE49-F238E27FC236}">
              <a16:creationId xmlns:a16="http://schemas.microsoft.com/office/drawing/2014/main" id="{00000000-0008-0000-0200-000010000000}"/>
            </a:ext>
          </a:extLst>
        </xdr:cNvPr>
        <xdr:cNvSpPr/>
      </xdr:nvSpPr>
      <xdr:spPr>
        <a:xfrm>
          <a:off x="8666629" y="3499596"/>
          <a:ext cx="4114614" cy="571502"/>
        </a:xfrm>
        <a:prstGeom prst="wedgeRectCallout">
          <a:avLst>
            <a:gd name="adj1" fmla="val -65957"/>
            <a:gd name="adj2" fmla="val 95098"/>
          </a:avLst>
        </a:prstGeom>
        <a:solidFill>
          <a:schemeClr val="accent6">
            <a:lumMod val="60000"/>
            <a:lumOff val="40000"/>
          </a:schemeClr>
        </a:solidFill>
        <a:ln>
          <a:solidFill>
            <a:schemeClr val="accent6">
              <a:lumMod val="60000"/>
              <a:lumOff val="40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just"/>
          <a:r>
            <a:rPr lang="es-CL" sz="1000" b="0" i="0" u="none" strike="noStrike" baseline="0">
              <a:solidFill>
                <a:schemeClr val="tx1"/>
              </a:solidFill>
              <a:latin typeface="Arial"/>
              <a:ea typeface="+mn-ea"/>
              <a:cs typeface="+mn-cs"/>
            </a:rPr>
            <a:t>En caso que sea procedente el crédito del artículo 33 bis de la LIR, sólo se considerará como egreso el valor del activo, depurado del crédito por inversiones en activo fijo.</a:t>
          </a:r>
        </a:p>
        <a:p>
          <a:pPr algn="just"/>
          <a:r>
            <a:rPr lang="es-CL" sz="1000" b="0" i="0" u="none" strike="noStrike" baseline="0">
              <a:solidFill>
                <a:schemeClr val="tx1"/>
              </a:solidFill>
              <a:latin typeface="Arial"/>
              <a:ea typeface="+mn-ea"/>
              <a:cs typeface="+mn-cs"/>
            </a:rPr>
            <a:t> .</a:t>
          </a:r>
          <a:endParaRPr lang="es-CL" sz="1000" baseline="0">
            <a:solidFill>
              <a:schemeClr val="tx1"/>
            </a:solidFill>
            <a:latin typeface="Arial"/>
          </a:endParaRPr>
        </a:p>
      </xdr:txBody>
    </xdr:sp>
    <xdr:clientData/>
  </xdr:twoCellAnchor>
  <xdr:twoCellAnchor>
    <xdr:from>
      <xdr:col>10</xdr:col>
      <xdr:colOff>403411</xdr:colOff>
      <xdr:row>0</xdr:row>
      <xdr:rowOff>123264</xdr:rowOff>
    </xdr:from>
    <xdr:to>
      <xdr:col>14</xdr:col>
      <xdr:colOff>623544</xdr:colOff>
      <xdr:row>2</xdr:row>
      <xdr:rowOff>111683</xdr:rowOff>
    </xdr:to>
    <xdr:sp macro="" textlink="">
      <xdr:nvSpPr>
        <xdr:cNvPr id="15" name="Speech Bubble: Rectangle 5">
          <a:extLst>
            <a:ext uri="{FF2B5EF4-FFF2-40B4-BE49-F238E27FC236}">
              <a16:creationId xmlns:a16="http://schemas.microsoft.com/office/drawing/2014/main" id="{00000000-0008-0000-0200-00000F000000}"/>
            </a:ext>
          </a:extLst>
        </xdr:cNvPr>
        <xdr:cNvSpPr/>
      </xdr:nvSpPr>
      <xdr:spPr>
        <a:xfrm>
          <a:off x="8471646" y="123264"/>
          <a:ext cx="3727574" cy="604743"/>
        </a:xfrm>
        <a:prstGeom prst="wedgeRectCallout">
          <a:avLst>
            <a:gd name="adj1" fmla="val -63766"/>
            <a:gd name="adj2" fmla="val 8141"/>
          </a:avLst>
        </a:prstGeom>
        <a:solidFill>
          <a:schemeClr val="accent6">
            <a:lumMod val="60000"/>
            <a:lumOff val="40000"/>
          </a:schemeClr>
        </a:solidFill>
        <a:ln>
          <a:solidFill>
            <a:schemeClr val="accent6">
              <a:lumMod val="60000"/>
              <a:lumOff val="40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just"/>
          <a:r>
            <a:rPr lang="es-CL" sz="1000">
              <a:solidFill>
                <a:schemeClr val="tx1"/>
              </a:solidFill>
              <a:latin typeface="Arial"/>
            </a:rPr>
            <a:t>En lo que resulte pertinente la Información</a:t>
          </a:r>
          <a:r>
            <a:rPr lang="es-CL" sz="1000" baseline="0">
              <a:solidFill>
                <a:schemeClr val="tx1"/>
              </a:solidFill>
              <a:latin typeface="Arial"/>
            </a:rPr>
            <a:t> es</a:t>
          </a:r>
          <a:r>
            <a:rPr lang="es-CL" sz="1000">
              <a:solidFill>
                <a:schemeClr val="tx1"/>
              </a:solidFill>
              <a:latin typeface="Arial"/>
            </a:rPr>
            <a:t> extraída del Registro electrónico de compras y ventas, contenido en</a:t>
          </a:r>
          <a:r>
            <a:rPr lang="es-CL" sz="1000" baseline="0">
              <a:solidFill>
                <a:schemeClr val="tx1"/>
              </a:solidFill>
              <a:latin typeface="Arial"/>
            </a:rPr>
            <a:t> el DL 825/1974</a:t>
          </a:r>
          <a:r>
            <a:rPr lang="es-CL" sz="1000">
              <a:solidFill>
                <a:schemeClr val="tx1"/>
              </a:solidFill>
              <a:latin typeface="Arial"/>
            </a:rPr>
            <a:t> y complementado</a:t>
          </a:r>
          <a:r>
            <a:rPr lang="es-CL" sz="1000" baseline="0">
              <a:solidFill>
                <a:schemeClr val="tx1"/>
              </a:solidFill>
              <a:latin typeface="Arial"/>
            </a:rPr>
            <a:t> y/o ajustado por el contribuyente.</a:t>
          </a:r>
          <a:endParaRPr lang="es-CL" sz="1000">
            <a:solidFill>
              <a:schemeClr val="tx1"/>
            </a:solidFill>
            <a:latin typeface="Arial"/>
          </a:endParaRPr>
        </a:p>
      </xdr:txBody>
    </xdr:sp>
    <xdr:clientData/>
  </xdr:twoCellAnchor>
  <xdr:twoCellAnchor>
    <xdr:from>
      <xdr:col>10</xdr:col>
      <xdr:colOff>493060</xdr:colOff>
      <xdr:row>3</xdr:row>
      <xdr:rowOff>9525</xdr:rowOff>
    </xdr:from>
    <xdr:to>
      <xdr:col>14</xdr:col>
      <xdr:colOff>582085</xdr:colOff>
      <xdr:row>6</xdr:row>
      <xdr:rowOff>89647</xdr:rowOff>
    </xdr:to>
    <xdr:sp macro="" textlink="">
      <xdr:nvSpPr>
        <xdr:cNvPr id="20" name="Speech Bubble: Rectangle 19">
          <a:extLst>
            <a:ext uri="{FF2B5EF4-FFF2-40B4-BE49-F238E27FC236}">
              <a16:creationId xmlns:a16="http://schemas.microsoft.com/office/drawing/2014/main" id="{00000000-0008-0000-0200-000014000000}"/>
            </a:ext>
          </a:extLst>
        </xdr:cNvPr>
        <xdr:cNvSpPr/>
      </xdr:nvSpPr>
      <xdr:spPr>
        <a:xfrm>
          <a:off x="8760760" y="809625"/>
          <a:ext cx="3870450" cy="680197"/>
        </a:xfrm>
        <a:prstGeom prst="wedgeRectCallout">
          <a:avLst>
            <a:gd name="adj1" fmla="val -69784"/>
            <a:gd name="adj2" fmla="val 26431"/>
          </a:avLst>
        </a:prstGeom>
        <a:solidFill>
          <a:schemeClr val="accent6">
            <a:lumMod val="60000"/>
            <a:lumOff val="40000"/>
          </a:schemeClr>
        </a:solidFill>
        <a:ln>
          <a:solidFill>
            <a:schemeClr val="accent6">
              <a:lumMod val="60000"/>
              <a:lumOff val="40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just"/>
          <a:r>
            <a:rPr lang="es-CL" sz="1000">
              <a:solidFill>
                <a:schemeClr val="tx1"/>
              </a:solidFill>
              <a:latin typeface="Arial"/>
            </a:rPr>
            <a:t>Aún cuando no se haya recibido el pago de la factura</a:t>
          </a:r>
          <a:r>
            <a:rPr lang="es-CL" sz="1000" baseline="0">
              <a:solidFill>
                <a:schemeClr val="tx1"/>
              </a:solidFill>
              <a:latin typeface="Arial"/>
            </a:rPr>
            <a:t> de venta, se debe reconocer el ingreso por cuanto esta operacón se ha efectuado con una parte relacionada sujeta al régimen del art. 14 letra A) de la LIR </a:t>
          </a:r>
          <a:endParaRPr lang="es-CL" sz="1000">
            <a:solidFill>
              <a:schemeClr val="tx1"/>
            </a:solidFill>
            <a:latin typeface="Arial"/>
          </a:endParaRPr>
        </a:p>
      </xdr:txBody>
    </xdr:sp>
    <xdr:clientData/>
  </xdr:twoCellAnchor>
  <xdr:twoCellAnchor>
    <xdr:from>
      <xdr:col>10</xdr:col>
      <xdr:colOff>486895</xdr:colOff>
      <xdr:row>18</xdr:row>
      <xdr:rowOff>164726</xdr:rowOff>
    </xdr:from>
    <xdr:to>
      <xdr:col>14</xdr:col>
      <xdr:colOff>688601</xdr:colOff>
      <xdr:row>22</xdr:row>
      <xdr:rowOff>27454</xdr:rowOff>
    </xdr:to>
    <xdr:sp macro="" textlink="">
      <xdr:nvSpPr>
        <xdr:cNvPr id="21" name="Speech Bubble: Rectangle 5">
          <a:extLst>
            <a:ext uri="{FF2B5EF4-FFF2-40B4-BE49-F238E27FC236}">
              <a16:creationId xmlns:a16="http://schemas.microsoft.com/office/drawing/2014/main" id="{00000000-0008-0000-0200-000015000000}"/>
            </a:ext>
          </a:extLst>
        </xdr:cNvPr>
        <xdr:cNvSpPr/>
      </xdr:nvSpPr>
      <xdr:spPr>
        <a:xfrm>
          <a:off x="8754595" y="4231901"/>
          <a:ext cx="3983131" cy="624728"/>
        </a:xfrm>
        <a:prstGeom prst="wedgeRectCallout">
          <a:avLst>
            <a:gd name="adj1" fmla="val -69291"/>
            <a:gd name="adj2" fmla="val 2867"/>
          </a:avLst>
        </a:prstGeom>
        <a:solidFill>
          <a:schemeClr val="accent6">
            <a:lumMod val="60000"/>
            <a:lumOff val="40000"/>
          </a:schemeClr>
        </a:solidFill>
        <a:ln>
          <a:solidFill>
            <a:schemeClr val="accent6">
              <a:lumMod val="60000"/>
              <a:lumOff val="40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just"/>
          <a:r>
            <a:rPr lang="es-CL" sz="1000">
              <a:solidFill>
                <a:schemeClr val="tx1"/>
              </a:solidFill>
              <a:latin typeface="Arial"/>
            </a:rPr>
            <a:t>El monto del reajuste del PPM ascendió a $4.438 ($274.438 - $270.000</a:t>
          </a:r>
          <a:r>
            <a:rPr lang="es-CL" sz="1000">
              <a:solidFill>
                <a:schemeClr val="tx1"/>
              </a:solidFill>
              <a:effectLst/>
              <a:latin typeface="Arial"/>
              <a:ea typeface="+mn-ea"/>
              <a:cs typeface="+mn-cs"/>
            </a:rPr>
            <a:t>)</a:t>
          </a:r>
          <a:r>
            <a:rPr lang="es-CL" sz="1000">
              <a:solidFill>
                <a:schemeClr val="tx1"/>
              </a:solidFill>
              <a:latin typeface="Arial"/>
            </a:rPr>
            <a:t> el cual debe ser reconocido en la Base</a:t>
          </a:r>
          <a:r>
            <a:rPr lang="es-CL" sz="1000" baseline="0">
              <a:solidFill>
                <a:schemeClr val="tx1"/>
              </a:solidFill>
              <a:latin typeface="Arial"/>
            </a:rPr>
            <a:t> imponible determinada </a:t>
          </a:r>
          <a:r>
            <a:rPr lang="es-CL" sz="1000">
              <a:solidFill>
                <a:schemeClr val="tx1"/>
              </a:solidFill>
              <a:latin typeface="Arial"/>
            </a:rPr>
            <a:t>al 31 de diciembre del 2021.</a:t>
          </a:r>
        </a:p>
      </xdr:txBody>
    </xdr:sp>
    <xdr:clientData/>
  </xdr:twoCellAnchor>
  <xdr:twoCellAnchor>
    <xdr:from>
      <xdr:col>10</xdr:col>
      <xdr:colOff>504264</xdr:colOff>
      <xdr:row>8</xdr:row>
      <xdr:rowOff>63500</xdr:rowOff>
    </xdr:from>
    <xdr:to>
      <xdr:col>14</xdr:col>
      <xdr:colOff>711200</xdr:colOff>
      <xdr:row>13</xdr:row>
      <xdr:rowOff>133350</xdr:rowOff>
    </xdr:to>
    <xdr:sp macro="" textlink="">
      <xdr:nvSpPr>
        <xdr:cNvPr id="22" name="Speech Bubble: Rectangle 4">
          <a:extLst>
            <a:ext uri="{FF2B5EF4-FFF2-40B4-BE49-F238E27FC236}">
              <a16:creationId xmlns:a16="http://schemas.microsoft.com/office/drawing/2014/main" id="{00000000-0008-0000-0200-000016000000}"/>
            </a:ext>
          </a:extLst>
        </xdr:cNvPr>
        <xdr:cNvSpPr/>
      </xdr:nvSpPr>
      <xdr:spPr>
        <a:xfrm>
          <a:off x="9965764" y="1765300"/>
          <a:ext cx="4537636" cy="958850"/>
        </a:xfrm>
        <a:prstGeom prst="wedgeRectCallout">
          <a:avLst>
            <a:gd name="adj1" fmla="val -66598"/>
            <a:gd name="adj2" fmla="val 67852"/>
          </a:avLst>
        </a:prstGeom>
        <a:solidFill>
          <a:schemeClr val="accent6">
            <a:lumMod val="60000"/>
            <a:lumOff val="40000"/>
          </a:schemeClr>
        </a:solidFill>
        <a:ln>
          <a:solidFill>
            <a:schemeClr val="accent6">
              <a:lumMod val="60000"/>
              <a:lumOff val="40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just"/>
          <a:r>
            <a:rPr lang="es-CL" sz="1000" baseline="0">
              <a:solidFill>
                <a:schemeClr val="tx1"/>
              </a:solidFill>
              <a:latin typeface="Arial"/>
              <a:ea typeface="+mn-ea"/>
              <a:cs typeface="+mn-cs"/>
            </a:rPr>
            <a:t>En este régimen formarán parte de la Base Imponible tanto las rentas percibidas con motivo de participaciones en otras empresas (ya sean afectas o no a impuestos) como asimismo el incremento por CIDPC asociado a dichas rentas.</a:t>
          </a:r>
        </a:p>
      </xdr:txBody>
    </xdr:sp>
    <xdr:clientData/>
  </xdr:twoCellAnchor>
  <xdr:twoCellAnchor>
    <xdr:from>
      <xdr:col>10</xdr:col>
      <xdr:colOff>437029</xdr:colOff>
      <xdr:row>31</xdr:row>
      <xdr:rowOff>179293</xdr:rowOff>
    </xdr:from>
    <xdr:to>
      <xdr:col>14</xdr:col>
      <xdr:colOff>747059</xdr:colOff>
      <xdr:row>34</xdr:row>
      <xdr:rowOff>95622</xdr:rowOff>
    </xdr:to>
    <xdr:sp macro="" textlink="">
      <xdr:nvSpPr>
        <xdr:cNvPr id="23" name="Speech Bubble: Rectangle 22">
          <a:extLst>
            <a:ext uri="{FF2B5EF4-FFF2-40B4-BE49-F238E27FC236}">
              <a16:creationId xmlns:a16="http://schemas.microsoft.com/office/drawing/2014/main" id="{00000000-0008-0000-0200-000017000000}"/>
            </a:ext>
          </a:extLst>
        </xdr:cNvPr>
        <xdr:cNvSpPr/>
      </xdr:nvSpPr>
      <xdr:spPr>
        <a:xfrm>
          <a:off x="9894794" y="6574117"/>
          <a:ext cx="4642971" cy="454211"/>
        </a:xfrm>
        <a:prstGeom prst="wedgeRectCallout">
          <a:avLst>
            <a:gd name="adj1" fmla="val -65263"/>
            <a:gd name="adj2" fmla="val 16651"/>
          </a:avLst>
        </a:prstGeom>
        <a:solidFill>
          <a:schemeClr val="accent6">
            <a:lumMod val="60000"/>
            <a:lumOff val="40000"/>
          </a:schemeClr>
        </a:solidFill>
        <a:ln>
          <a:solidFill>
            <a:schemeClr val="accent6">
              <a:lumMod val="60000"/>
              <a:lumOff val="40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just"/>
          <a:r>
            <a:rPr lang="es-CL" sz="1000" baseline="0">
              <a:solidFill>
                <a:schemeClr val="tx1"/>
              </a:solidFill>
              <a:latin typeface="Arial"/>
            </a:rPr>
            <a:t>En la Base imponible se  debe deducir el Interés y reajuste pagados por cada cuota del o los créditos.</a:t>
          </a:r>
          <a:endParaRPr lang="es-CL" sz="1000">
            <a:solidFill>
              <a:schemeClr val="tx1"/>
            </a:solidFill>
            <a:latin typeface="Arial"/>
          </a:endParaRPr>
        </a:p>
      </xdr:txBody>
    </xdr:sp>
    <xdr:clientData/>
  </xdr:twoCellAnchor>
  <xdr:twoCellAnchor>
    <xdr:from>
      <xdr:col>10</xdr:col>
      <xdr:colOff>201706</xdr:colOff>
      <xdr:row>41</xdr:row>
      <xdr:rowOff>179293</xdr:rowOff>
    </xdr:from>
    <xdr:to>
      <xdr:col>14</xdr:col>
      <xdr:colOff>717176</xdr:colOff>
      <xdr:row>45</xdr:row>
      <xdr:rowOff>194234</xdr:rowOff>
    </xdr:to>
    <xdr:sp macro="" textlink="">
      <xdr:nvSpPr>
        <xdr:cNvPr id="19" name="Speech Bubble: Rectangle 4">
          <a:extLst>
            <a:ext uri="{FF2B5EF4-FFF2-40B4-BE49-F238E27FC236}">
              <a16:creationId xmlns:a16="http://schemas.microsoft.com/office/drawing/2014/main" id="{00000000-0008-0000-0200-000013000000}"/>
            </a:ext>
          </a:extLst>
        </xdr:cNvPr>
        <xdr:cNvSpPr/>
      </xdr:nvSpPr>
      <xdr:spPr>
        <a:xfrm>
          <a:off x="9659471" y="8471646"/>
          <a:ext cx="4848411" cy="747059"/>
        </a:xfrm>
        <a:prstGeom prst="wedgeRectCallout">
          <a:avLst>
            <a:gd name="adj1" fmla="val -58393"/>
            <a:gd name="adj2" fmla="val -8570"/>
          </a:avLst>
        </a:prstGeom>
        <a:solidFill>
          <a:schemeClr val="accent6">
            <a:lumMod val="60000"/>
            <a:lumOff val="40000"/>
          </a:schemeClr>
        </a:solidFill>
        <a:ln>
          <a:solidFill>
            <a:schemeClr val="accent6">
              <a:lumMod val="60000"/>
              <a:lumOff val="40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just"/>
          <a:r>
            <a:rPr lang="es-CL" sz="1000">
              <a:solidFill>
                <a:schemeClr val="tx1"/>
              </a:solidFill>
              <a:latin typeface="Arial"/>
            </a:rPr>
            <a:t>Dado</a:t>
          </a:r>
          <a:r>
            <a:rPr lang="es-CL" sz="1000" baseline="0">
              <a:solidFill>
                <a:schemeClr val="tx1"/>
              </a:solidFill>
              <a:latin typeface="Arial"/>
            </a:rPr>
            <a:t> que s</a:t>
          </a:r>
          <a:r>
            <a:rPr lang="es-CL" sz="1000">
              <a:solidFill>
                <a:schemeClr val="tx1"/>
              </a:solidFill>
              <a:latin typeface="Arial"/>
            </a:rPr>
            <a:t>e</a:t>
          </a:r>
          <a:r>
            <a:rPr lang="es-CL" sz="1000" baseline="0">
              <a:solidFill>
                <a:schemeClr val="tx1"/>
              </a:solidFill>
              <a:latin typeface="Arial"/>
            </a:rPr>
            <a:t> imputa al menos un décimo en cada año, para el AT 2022 se debe registrar en el Recuadro Nº 7, en código 1184 lo correspondiente a un noveno del saldo registrado en el código 1096 del AT anterior, el cual fue traspasado al código 1358 del AT actual</a:t>
          </a:r>
          <a:r>
            <a:rPr lang="es-CL" sz="1000">
              <a:solidFill>
                <a:schemeClr val="tx1"/>
              </a:solidFill>
              <a:latin typeface="Arial"/>
            </a:rPr>
            <a:t>.</a:t>
          </a:r>
        </a:p>
      </xdr:txBody>
    </xdr:sp>
    <xdr:clientData/>
  </xdr:twoCellAnchor>
  <xdr:twoCellAnchor>
    <xdr:from>
      <xdr:col>10</xdr:col>
      <xdr:colOff>414617</xdr:colOff>
      <xdr:row>28</xdr:row>
      <xdr:rowOff>168089</xdr:rowOff>
    </xdr:from>
    <xdr:to>
      <xdr:col>16</xdr:col>
      <xdr:colOff>0</xdr:colOff>
      <xdr:row>31</xdr:row>
      <xdr:rowOff>25400</xdr:rowOff>
    </xdr:to>
    <xdr:sp macro="" textlink="">
      <xdr:nvSpPr>
        <xdr:cNvPr id="24" name="Speech Bubble: Rectangle 2">
          <a:extLst>
            <a:ext uri="{FF2B5EF4-FFF2-40B4-BE49-F238E27FC236}">
              <a16:creationId xmlns:a16="http://schemas.microsoft.com/office/drawing/2014/main" id="{3315463F-BF01-4145-8266-554617444B63}"/>
            </a:ext>
          </a:extLst>
        </xdr:cNvPr>
        <xdr:cNvSpPr/>
      </xdr:nvSpPr>
      <xdr:spPr>
        <a:xfrm>
          <a:off x="9876117" y="5451289"/>
          <a:ext cx="5516283" cy="390711"/>
        </a:xfrm>
        <a:prstGeom prst="wedgeRectCallout">
          <a:avLst>
            <a:gd name="adj1" fmla="val -65273"/>
            <a:gd name="adj2" fmla="val -26627"/>
          </a:avLst>
        </a:prstGeom>
        <a:solidFill>
          <a:schemeClr val="accent6">
            <a:lumMod val="60000"/>
            <a:lumOff val="40000"/>
          </a:schemeClr>
        </a:solidFill>
        <a:ln>
          <a:solidFill>
            <a:schemeClr val="accent6">
              <a:lumMod val="60000"/>
              <a:lumOff val="40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just"/>
          <a:r>
            <a:rPr lang="es-CL" sz="1000" baseline="0">
              <a:solidFill>
                <a:schemeClr val="tx1"/>
              </a:solidFill>
              <a:latin typeface="Arial"/>
            </a:rPr>
            <a:t>No forman parte de este monto las cotizaciones previsionales de diciembre de 2021 (siempre que no se encuentren pagadas en dicho mes)  y las retenciones IUSC de diciembre 2021.</a:t>
          </a:r>
          <a:endParaRPr lang="es-CL" sz="1000">
            <a:solidFill>
              <a:schemeClr val="tx1"/>
            </a:solidFill>
            <a:latin typeface="Arial"/>
          </a:endParaRPr>
        </a:p>
      </xdr:txBody>
    </xdr:sp>
    <xdr:clientData/>
  </xdr:twoCellAnchor>
  <xdr:twoCellAnchor>
    <xdr:from>
      <xdr:col>10</xdr:col>
      <xdr:colOff>212912</xdr:colOff>
      <xdr:row>47</xdr:row>
      <xdr:rowOff>156882</xdr:rowOff>
    </xdr:from>
    <xdr:to>
      <xdr:col>15</xdr:col>
      <xdr:colOff>368300</xdr:colOff>
      <xdr:row>53</xdr:row>
      <xdr:rowOff>12700</xdr:rowOff>
    </xdr:to>
    <xdr:sp macro="" textlink="">
      <xdr:nvSpPr>
        <xdr:cNvPr id="25" name="Speech Bubble: Rectangle 4">
          <a:extLst>
            <a:ext uri="{FF2B5EF4-FFF2-40B4-BE49-F238E27FC236}">
              <a16:creationId xmlns:a16="http://schemas.microsoft.com/office/drawing/2014/main" id="{7376D1D7-4155-48BA-B78A-A15024940583}"/>
            </a:ext>
          </a:extLst>
        </xdr:cNvPr>
        <xdr:cNvSpPr/>
      </xdr:nvSpPr>
      <xdr:spPr>
        <a:xfrm>
          <a:off x="9674412" y="8996082"/>
          <a:ext cx="5387788" cy="922618"/>
        </a:xfrm>
        <a:prstGeom prst="wedgeRectCallout">
          <a:avLst>
            <a:gd name="adj1" fmla="val -58393"/>
            <a:gd name="adj2" fmla="val -8570"/>
          </a:avLst>
        </a:prstGeom>
        <a:solidFill>
          <a:schemeClr val="accent6">
            <a:lumMod val="60000"/>
            <a:lumOff val="40000"/>
          </a:schemeClr>
        </a:solidFill>
        <a:ln>
          <a:solidFill>
            <a:schemeClr val="accent6">
              <a:lumMod val="60000"/>
              <a:lumOff val="40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just"/>
          <a:r>
            <a:rPr lang="es-CL" sz="1000">
              <a:solidFill>
                <a:schemeClr val="tx1"/>
              </a:solidFill>
              <a:latin typeface="Arial"/>
            </a:rPr>
            <a:t>Para los efectos del cálculo del crédito establecido en el artículo 33 bis de la LIR, se deberá considerar el valor actualizado al término del año comercial de los bienes físicos del activo inmovilizado cuya adquisición da origen al crédito.</a:t>
          </a:r>
        </a:p>
        <a:p>
          <a:pPr algn="just"/>
          <a:r>
            <a:rPr lang="es-CL" sz="1000">
              <a:solidFill>
                <a:schemeClr val="tx1"/>
              </a:solidFill>
              <a:latin typeface="Arial"/>
            </a:rPr>
            <a:t>En este</a:t>
          </a:r>
          <a:r>
            <a:rPr lang="es-CL" sz="1000" baseline="0">
              <a:solidFill>
                <a:schemeClr val="tx1"/>
              </a:solidFill>
              <a:latin typeface="Arial"/>
            </a:rPr>
            <a:t> ejercicio se aplicó el crédito del 6% de la letra a) del art. 33 bis de la LIR considerando que las ventas anuales no superan las 25.000 UF</a:t>
          </a:r>
          <a:endParaRPr lang="es-CL" sz="1000">
            <a:solidFill>
              <a:schemeClr val="tx1"/>
            </a:solidFill>
            <a:latin typeface="Arial"/>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152400</xdr:colOff>
      <xdr:row>1</xdr:row>
      <xdr:rowOff>0</xdr:rowOff>
    </xdr:from>
    <xdr:to>
      <xdr:col>6</xdr:col>
      <xdr:colOff>581025</xdr:colOff>
      <xdr:row>3</xdr:row>
      <xdr:rowOff>104775</xdr:rowOff>
    </xdr:to>
    <xdr:pic>
      <xdr:nvPicPr>
        <xdr:cNvPr id="2" name="Imagen 2" descr="logo_sii">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48750" y="209550"/>
          <a:ext cx="1190625" cy="514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340518</xdr:colOff>
      <xdr:row>10</xdr:row>
      <xdr:rowOff>35718</xdr:rowOff>
    </xdr:from>
    <xdr:to>
      <xdr:col>9</xdr:col>
      <xdr:colOff>619124</xdr:colOff>
      <xdr:row>12</xdr:row>
      <xdr:rowOff>119062</xdr:rowOff>
    </xdr:to>
    <xdr:sp macro="" textlink="">
      <xdr:nvSpPr>
        <xdr:cNvPr id="3" name="Speech Bubble: Rectangle 6">
          <a:extLst>
            <a:ext uri="{FF2B5EF4-FFF2-40B4-BE49-F238E27FC236}">
              <a16:creationId xmlns:a16="http://schemas.microsoft.com/office/drawing/2014/main" id="{00000000-0008-0000-0400-000003000000}"/>
            </a:ext>
          </a:extLst>
        </xdr:cNvPr>
        <xdr:cNvSpPr/>
      </xdr:nvSpPr>
      <xdr:spPr>
        <a:xfrm>
          <a:off x="11214893" y="2210593"/>
          <a:ext cx="4993481" cy="464344"/>
        </a:xfrm>
        <a:prstGeom prst="wedgeRectCallout">
          <a:avLst>
            <a:gd name="adj1" fmla="val -65731"/>
            <a:gd name="adj2" fmla="val 37558"/>
          </a:avLst>
        </a:prstGeom>
        <a:solidFill>
          <a:schemeClr val="accent6">
            <a:lumMod val="60000"/>
            <a:lumOff val="40000"/>
          </a:schemeClr>
        </a:solidFill>
        <a:ln>
          <a:solidFill>
            <a:schemeClr val="accent6">
              <a:lumMod val="60000"/>
              <a:lumOff val="40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just"/>
          <a:r>
            <a:rPr lang="es-CL" sz="1000" b="0" i="0" u="none" strike="noStrike" baseline="0">
              <a:solidFill>
                <a:schemeClr val="tx1"/>
              </a:solidFill>
              <a:latin typeface="Arial"/>
              <a:ea typeface="+mn-ea"/>
              <a:cs typeface="+mn-cs"/>
            </a:rPr>
            <a:t>Corresponde a los ingresos por venta de computar, más el reajuste de PPM: $901.125 + $4.438.</a:t>
          </a:r>
        </a:p>
        <a:p>
          <a:pPr algn="just"/>
          <a:endParaRPr lang="es-CL" sz="1000" strike="sngStrike">
            <a:solidFill>
              <a:schemeClr val="tx1"/>
            </a:solidFill>
            <a:latin typeface="Arial"/>
          </a:endParaRPr>
        </a:p>
      </xdr:txBody>
    </xdr:sp>
    <xdr:clientData/>
  </xdr:twoCellAnchor>
  <xdr:twoCellAnchor>
    <xdr:from>
      <xdr:col>5</xdr:col>
      <xdr:colOff>383380</xdr:colOff>
      <xdr:row>13</xdr:row>
      <xdr:rowOff>133350</xdr:rowOff>
    </xdr:from>
    <xdr:to>
      <xdr:col>9</xdr:col>
      <xdr:colOff>638174</xdr:colOff>
      <xdr:row>17</xdr:row>
      <xdr:rowOff>104774</xdr:rowOff>
    </xdr:to>
    <xdr:sp macro="" textlink="">
      <xdr:nvSpPr>
        <xdr:cNvPr id="4" name="Speech Bubble: Rectangle 6">
          <a:extLst>
            <a:ext uri="{FF2B5EF4-FFF2-40B4-BE49-F238E27FC236}">
              <a16:creationId xmlns:a16="http://schemas.microsoft.com/office/drawing/2014/main" id="{00000000-0008-0000-0400-000004000000}"/>
            </a:ext>
          </a:extLst>
        </xdr:cNvPr>
        <xdr:cNvSpPr/>
      </xdr:nvSpPr>
      <xdr:spPr>
        <a:xfrm>
          <a:off x="10175080" y="2981325"/>
          <a:ext cx="4483894" cy="1009649"/>
        </a:xfrm>
        <a:prstGeom prst="wedgeRectCallout">
          <a:avLst>
            <a:gd name="adj1" fmla="val -66234"/>
            <a:gd name="adj2" fmla="val -31177"/>
          </a:avLst>
        </a:prstGeom>
        <a:solidFill>
          <a:schemeClr val="accent6">
            <a:lumMod val="60000"/>
            <a:lumOff val="40000"/>
          </a:schemeClr>
        </a:solidFill>
        <a:ln>
          <a:solidFill>
            <a:schemeClr val="accent6">
              <a:lumMod val="60000"/>
              <a:lumOff val="40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just"/>
          <a:r>
            <a:rPr lang="es-CL" sz="1000" b="0" i="0" u="none" strike="noStrike" baseline="0">
              <a:solidFill>
                <a:schemeClr val="tx1"/>
              </a:solidFill>
              <a:latin typeface="Arial"/>
              <a:ea typeface="+mn-ea"/>
              <a:cs typeface="+mn-cs"/>
            </a:rPr>
            <a:t>Corresponde a la seguda cuota del ingreso diferido que  fue determinado en 2020, cuya primera cuota se imputó en el AT 2021. Este ingreso diferido se computará como mínimo una décima parte en cada ejercicio, debidamente reajustado, hasta su total computación independientemente que abandonen o no el régimen de transparencia.</a:t>
          </a:r>
        </a:p>
      </xdr:txBody>
    </xdr:sp>
    <xdr:clientData/>
  </xdr:twoCellAnchor>
  <xdr:twoCellAnchor>
    <xdr:from>
      <xdr:col>5</xdr:col>
      <xdr:colOff>396876</xdr:colOff>
      <xdr:row>18</xdr:row>
      <xdr:rowOff>154781</xdr:rowOff>
    </xdr:from>
    <xdr:to>
      <xdr:col>9</xdr:col>
      <xdr:colOff>603251</xdr:colOff>
      <xdr:row>21</xdr:row>
      <xdr:rowOff>15875</xdr:rowOff>
    </xdr:to>
    <xdr:sp macro="" textlink="">
      <xdr:nvSpPr>
        <xdr:cNvPr id="6" name="Speech Bubble: Rectangle 6">
          <a:extLst>
            <a:ext uri="{FF2B5EF4-FFF2-40B4-BE49-F238E27FC236}">
              <a16:creationId xmlns:a16="http://schemas.microsoft.com/office/drawing/2014/main" id="{00000000-0008-0000-0400-000006000000}"/>
            </a:ext>
          </a:extLst>
        </xdr:cNvPr>
        <xdr:cNvSpPr/>
      </xdr:nvSpPr>
      <xdr:spPr>
        <a:xfrm>
          <a:off x="11271251" y="4075906"/>
          <a:ext cx="4921250" cy="432594"/>
        </a:xfrm>
        <a:prstGeom prst="wedgeRectCallout">
          <a:avLst>
            <a:gd name="adj1" fmla="val -61348"/>
            <a:gd name="adj2" fmla="val 19472"/>
          </a:avLst>
        </a:prstGeom>
        <a:solidFill>
          <a:schemeClr val="accent6">
            <a:lumMod val="60000"/>
            <a:lumOff val="40000"/>
          </a:schemeClr>
        </a:solidFill>
        <a:ln>
          <a:solidFill>
            <a:schemeClr val="accent6">
              <a:lumMod val="60000"/>
              <a:lumOff val="40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just"/>
          <a:r>
            <a:rPr lang="es-CL" sz="1000" b="0" i="0" u="none" strike="noStrike" baseline="0">
              <a:solidFill>
                <a:schemeClr val="tx1"/>
              </a:solidFill>
              <a:latin typeface="Arial"/>
              <a:ea typeface="+mn-ea"/>
              <a:cs typeface="+mn-cs"/>
            </a:rPr>
            <a:t>Corresponde a compras o servicios </a:t>
          </a:r>
          <a:r>
            <a:rPr lang="es-CL" sz="1000" b="1" i="0" u="none" strike="noStrike" baseline="0">
              <a:solidFill>
                <a:schemeClr val="tx1"/>
              </a:solidFill>
              <a:latin typeface="Arial"/>
              <a:ea typeface="+mn-ea"/>
              <a:cs typeface="+mn-cs"/>
            </a:rPr>
            <a:t>del negocio </a:t>
          </a:r>
          <a:r>
            <a:rPr lang="es-CL" sz="1000" b="0" i="0" u="none" strike="noStrike" baseline="0">
              <a:solidFill>
                <a:schemeClr val="tx1"/>
              </a:solidFill>
              <a:latin typeface="Arial"/>
              <a:ea typeface="+mn-ea"/>
              <a:cs typeface="+mn-cs"/>
            </a:rPr>
            <a:t>que se hayan adeudado en el año 2020 y se paguen en el 2021.</a:t>
          </a:r>
        </a:p>
      </xdr:txBody>
    </xdr:sp>
    <xdr:clientData/>
  </xdr:twoCellAnchor>
  <xdr:twoCellAnchor>
    <xdr:from>
      <xdr:col>5</xdr:col>
      <xdr:colOff>460375</xdr:colOff>
      <xdr:row>22</xdr:row>
      <xdr:rowOff>178595</xdr:rowOff>
    </xdr:from>
    <xdr:to>
      <xdr:col>9</xdr:col>
      <xdr:colOff>603250</xdr:colOff>
      <xdr:row>25</xdr:row>
      <xdr:rowOff>59532</xdr:rowOff>
    </xdr:to>
    <xdr:sp macro="" textlink="">
      <xdr:nvSpPr>
        <xdr:cNvPr id="7" name="Speech Bubble: Rectangle 6">
          <a:extLst>
            <a:ext uri="{FF2B5EF4-FFF2-40B4-BE49-F238E27FC236}">
              <a16:creationId xmlns:a16="http://schemas.microsoft.com/office/drawing/2014/main" id="{00000000-0008-0000-0400-000007000000}"/>
            </a:ext>
          </a:extLst>
        </xdr:cNvPr>
        <xdr:cNvSpPr/>
      </xdr:nvSpPr>
      <xdr:spPr>
        <a:xfrm>
          <a:off x="11334750" y="4861720"/>
          <a:ext cx="4857750" cy="452437"/>
        </a:xfrm>
        <a:prstGeom prst="wedgeRectCallout">
          <a:avLst>
            <a:gd name="adj1" fmla="val -64070"/>
            <a:gd name="adj2" fmla="val -57589"/>
          </a:avLst>
        </a:prstGeom>
        <a:solidFill>
          <a:schemeClr val="accent6">
            <a:lumMod val="60000"/>
            <a:lumOff val="40000"/>
          </a:schemeClr>
        </a:solidFill>
        <a:ln>
          <a:solidFill>
            <a:schemeClr val="accent6">
              <a:lumMod val="60000"/>
              <a:lumOff val="40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just"/>
          <a:r>
            <a:rPr lang="es-CL" sz="1000" b="0" i="0" u="none" strike="noStrike" baseline="0">
              <a:solidFill>
                <a:schemeClr val="tx1"/>
              </a:solidFill>
              <a:latin typeface="Arial"/>
              <a:ea typeface="+mn-ea"/>
              <a:cs typeface="+mn-cs"/>
            </a:rPr>
            <a:t>Los otros gastos adeudados en el año 2020 y pagados en el 2021, deben ser rebajados en el concepto que corresponda.</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386773</xdr:colOff>
      <xdr:row>4</xdr:row>
      <xdr:rowOff>86590</xdr:rowOff>
    </xdr:from>
    <xdr:to>
      <xdr:col>9</xdr:col>
      <xdr:colOff>181840</xdr:colOff>
      <xdr:row>6</xdr:row>
      <xdr:rowOff>190499</xdr:rowOff>
    </xdr:to>
    <xdr:sp macro="" textlink="">
      <xdr:nvSpPr>
        <xdr:cNvPr id="3" name="Speech Bubble: Rectangle 2">
          <a:extLst>
            <a:ext uri="{FF2B5EF4-FFF2-40B4-BE49-F238E27FC236}">
              <a16:creationId xmlns:a16="http://schemas.microsoft.com/office/drawing/2014/main" id="{00000000-0008-0000-0600-000003000000}"/>
            </a:ext>
          </a:extLst>
        </xdr:cNvPr>
        <xdr:cNvSpPr/>
      </xdr:nvSpPr>
      <xdr:spPr>
        <a:xfrm>
          <a:off x="6136409" y="926522"/>
          <a:ext cx="2574636" cy="502227"/>
        </a:xfrm>
        <a:prstGeom prst="wedgeRectCallout">
          <a:avLst>
            <a:gd name="adj1" fmla="val -64905"/>
            <a:gd name="adj2" fmla="val 70725"/>
          </a:avLst>
        </a:prstGeom>
        <a:solidFill>
          <a:schemeClr val="accent6">
            <a:lumMod val="60000"/>
            <a:lumOff val="40000"/>
          </a:schemeClr>
        </a:solidFill>
        <a:ln>
          <a:solidFill>
            <a:schemeClr val="accent6">
              <a:lumMod val="60000"/>
              <a:lumOff val="40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just"/>
          <a:r>
            <a:rPr lang="es-CL" sz="1000">
              <a:solidFill>
                <a:schemeClr val="tx1"/>
              </a:solidFill>
              <a:latin typeface="Arial"/>
            </a:rPr>
            <a:t>Partidas que han disminuido</a:t>
          </a:r>
          <a:r>
            <a:rPr lang="es-CL" sz="1000" baseline="0">
              <a:solidFill>
                <a:schemeClr val="tx1"/>
              </a:solidFill>
              <a:latin typeface="Arial"/>
            </a:rPr>
            <a:t> el CPT, pero que no afectan la base imponilble </a:t>
          </a:r>
          <a:endParaRPr lang="es-CL" sz="1000">
            <a:solidFill>
              <a:schemeClr val="tx1"/>
            </a:solidFill>
            <a:latin typeface="Arial"/>
          </a:endParaRPr>
        </a:p>
      </xdr:txBody>
    </xdr:sp>
    <xdr:clientData/>
  </xdr:twoCellAnchor>
  <xdr:twoCellAnchor>
    <xdr:from>
      <xdr:col>0</xdr:col>
      <xdr:colOff>265547</xdr:colOff>
      <xdr:row>12</xdr:row>
      <xdr:rowOff>31750</xdr:rowOff>
    </xdr:from>
    <xdr:to>
      <xdr:col>5</xdr:col>
      <xdr:colOff>1255569</xdr:colOff>
      <xdr:row>17</xdr:row>
      <xdr:rowOff>92365</xdr:rowOff>
    </xdr:to>
    <xdr:sp macro="" textlink="">
      <xdr:nvSpPr>
        <xdr:cNvPr id="4" name="Speech Bubble: Rectangle 3">
          <a:extLst>
            <a:ext uri="{FF2B5EF4-FFF2-40B4-BE49-F238E27FC236}">
              <a16:creationId xmlns:a16="http://schemas.microsoft.com/office/drawing/2014/main" id="{00000000-0008-0000-0600-000004000000}"/>
            </a:ext>
          </a:extLst>
        </xdr:cNvPr>
        <xdr:cNvSpPr/>
      </xdr:nvSpPr>
      <xdr:spPr>
        <a:xfrm>
          <a:off x="265547" y="2398568"/>
          <a:ext cx="6312477" cy="926524"/>
        </a:xfrm>
        <a:prstGeom prst="wedgeRectCallout">
          <a:avLst>
            <a:gd name="adj1" fmla="val 33997"/>
            <a:gd name="adj2" fmla="val -72387"/>
          </a:avLst>
        </a:prstGeom>
        <a:solidFill>
          <a:schemeClr val="accent6">
            <a:lumMod val="60000"/>
            <a:lumOff val="40000"/>
          </a:schemeClr>
        </a:solidFill>
        <a:ln>
          <a:solidFill>
            <a:schemeClr val="accent6">
              <a:lumMod val="60000"/>
              <a:lumOff val="40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just"/>
          <a:r>
            <a:rPr lang="es-CL" sz="1000">
              <a:solidFill>
                <a:schemeClr val="tx1"/>
              </a:solidFill>
              <a:latin typeface="Arial"/>
            </a:rPr>
            <a:t>Las empresas sujetas al régimen de transparencia tributaria contenido en el artículo 14 D) N° 8 LIR no se encuentran obligadas a determinar un CPTS simplificado, salvo que sus ingresos determinados en conformidad a la letra (b) del número 1 de la letra D) de dicho artículo sean mayores de 50.000 UF. </a:t>
          </a:r>
        </a:p>
        <a:p>
          <a:pPr algn="just"/>
          <a:r>
            <a:rPr lang="es-CL" sz="1000">
              <a:solidFill>
                <a:schemeClr val="tx1"/>
              </a:solidFill>
              <a:latin typeface="Arial"/>
            </a:rPr>
            <a:t>Dado lo anterior, esta determinación se realiza solo para efectos de mejor entendimiento del CPT</a:t>
          </a:r>
          <a:r>
            <a:rPr lang="es-CL" sz="1000" baseline="0">
              <a:solidFill>
                <a:schemeClr val="tx1"/>
              </a:solidFill>
              <a:latin typeface="Arial"/>
            </a:rPr>
            <a:t> simplificado.</a:t>
          </a:r>
          <a:r>
            <a:rPr lang="es-CL" sz="1000">
              <a:solidFill>
                <a:schemeClr val="tx1"/>
              </a:solidFill>
              <a:latin typeface="Arial"/>
            </a:rPr>
            <a:t> </a:t>
          </a:r>
        </a:p>
      </xdr:txBody>
    </xdr:sp>
    <xdr:clientData/>
  </xdr:twoCellAnchor>
  <xdr:twoCellAnchor>
    <xdr:from>
      <xdr:col>6</xdr:col>
      <xdr:colOff>427181</xdr:colOff>
      <xdr:row>8</xdr:row>
      <xdr:rowOff>9236</xdr:rowOff>
    </xdr:from>
    <xdr:to>
      <xdr:col>9</xdr:col>
      <xdr:colOff>210791</xdr:colOff>
      <xdr:row>10</xdr:row>
      <xdr:rowOff>86592</xdr:rowOff>
    </xdr:to>
    <xdr:sp macro="" textlink="">
      <xdr:nvSpPr>
        <xdr:cNvPr id="5" name="Speech Bubble: Rectangle 4">
          <a:extLst>
            <a:ext uri="{FF2B5EF4-FFF2-40B4-BE49-F238E27FC236}">
              <a16:creationId xmlns:a16="http://schemas.microsoft.com/office/drawing/2014/main" id="{00000000-0008-0000-0600-000005000000}"/>
            </a:ext>
          </a:extLst>
        </xdr:cNvPr>
        <xdr:cNvSpPr/>
      </xdr:nvSpPr>
      <xdr:spPr>
        <a:xfrm>
          <a:off x="6176817" y="1602509"/>
          <a:ext cx="2563179" cy="458356"/>
        </a:xfrm>
        <a:prstGeom prst="wedgeRectCallout">
          <a:avLst>
            <a:gd name="adj1" fmla="val -71302"/>
            <a:gd name="adj2" fmla="val -399"/>
          </a:avLst>
        </a:prstGeom>
        <a:solidFill>
          <a:schemeClr val="accent6">
            <a:lumMod val="60000"/>
            <a:lumOff val="40000"/>
          </a:schemeClr>
        </a:solidFill>
        <a:ln>
          <a:solidFill>
            <a:schemeClr val="accent6">
              <a:lumMod val="60000"/>
              <a:lumOff val="40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just"/>
          <a:r>
            <a:rPr lang="es-CL" sz="1000">
              <a:solidFill>
                <a:schemeClr val="tx1"/>
              </a:solidFill>
              <a:latin typeface="Arial"/>
            </a:rPr>
            <a:t>Disminución</a:t>
          </a:r>
          <a:r>
            <a:rPr lang="es-CL" sz="1000" baseline="0">
              <a:solidFill>
                <a:schemeClr val="tx1"/>
              </a:solidFill>
              <a:latin typeface="Arial"/>
            </a:rPr>
            <a:t> de la base imponible que no representa flujo.</a:t>
          </a:r>
          <a:endParaRPr lang="es-CL" sz="1000">
            <a:solidFill>
              <a:schemeClr val="tx1"/>
            </a:solidFill>
            <a:latin typeface="Arial"/>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40698</xdr:colOff>
      <xdr:row>1</xdr:row>
      <xdr:rowOff>47625</xdr:rowOff>
    </xdr:from>
    <xdr:to>
      <xdr:col>5</xdr:col>
      <xdr:colOff>1189759</xdr:colOff>
      <xdr:row>2</xdr:row>
      <xdr:rowOff>209550</xdr:rowOff>
    </xdr:to>
    <xdr:pic>
      <xdr:nvPicPr>
        <xdr:cNvPr id="2" name="Imagen 2" descr="logo_sii">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11266" y="255443"/>
          <a:ext cx="1149061" cy="5169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62442</xdr:colOff>
      <xdr:row>22</xdr:row>
      <xdr:rowOff>191559</xdr:rowOff>
    </xdr:from>
    <xdr:to>
      <xdr:col>5</xdr:col>
      <xdr:colOff>110067</xdr:colOff>
      <xdr:row>27</xdr:row>
      <xdr:rowOff>10680</xdr:rowOff>
    </xdr:to>
    <xdr:sp macro="" textlink="">
      <xdr:nvSpPr>
        <xdr:cNvPr id="3" name="Speech Bubble: Rectangle 2">
          <a:extLst>
            <a:ext uri="{FF2B5EF4-FFF2-40B4-BE49-F238E27FC236}">
              <a16:creationId xmlns:a16="http://schemas.microsoft.com/office/drawing/2014/main" id="{00000000-0008-0000-0500-000003000000}"/>
            </a:ext>
          </a:extLst>
        </xdr:cNvPr>
        <xdr:cNvSpPr/>
      </xdr:nvSpPr>
      <xdr:spPr>
        <a:xfrm>
          <a:off x="259998" y="4678892"/>
          <a:ext cx="7836958" cy="806899"/>
        </a:xfrm>
        <a:prstGeom prst="wedgeRectCallout">
          <a:avLst>
            <a:gd name="adj1" fmla="val 36443"/>
            <a:gd name="adj2" fmla="val -128735"/>
          </a:avLst>
        </a:prstGeom>
        <a:solidFill>
          <a:schemeClr val="accent6">
            <a:lumMod val="60000"/>
            <a:lumOff val="40000"/>
          </a:schemeClr>
        </a:solidFill>
        <a:ln>
          <a:solidFill>
            <a:schemeClr val="accent6">
              <a:lumMod val="60000"/>
              <a:lumOff val="40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just"/>
          <a:r>
            <a:rPr lang="es-CL" sz="1000">
              <a:solidFill>
                <a:schemeClr val="tx1"/>
              </a:solidFill>
              <a:effectLst/>
              <a:latin typeface="Arial"/>
              <a:ea typeface="+mn-ea"/>
              <a:cs typeface="+mn-cs"/>
            </a:rPr>
            <a:t>Las empresas sujetas al régimen de transparencia tributaria contenido en el artículo 14 D) N° 8 LIR no se encuentran obligadas a determinar un CPTS, salvo que sus ingresos determinados en conformidad a la letra (b) del número 1 de la letra D) de dicho artículo sean mayores de 50.000 UF. </a:t>
          </a:r>
          <a:endParaRPr lang="es-CL" sz="1000">
            <a:solidFill>
              <a:schemeClr val="tx1"/>
            </a:solidFill>
            <a:effectLst/>
            <a:latin typeface="Arial"/>
          </a:endParaRPr>
        </a:p>
        <a:p>
          <a:pPr algn="just"/>
          <a:r>
            <a:rPr lang="es-CL" sz="1000">
              <a:solidFill>
                <a:schemeClr val="tx1"/>
              </a:solidFill>
              <a:effectLst/>
              <a:latin typeface="Arial"/>
              <a:ea typeface="+mn-ea"/>
              <a:cs typeface="+mn-cs"/>
            </a:rPr>
            <a:t>Dado lo anterior, esta determinación se realiza solo para efectos de mejor entendimiento del CPT</a:t>
          </a:r>
          <a:r>
            <a:rPr lang="es-CL" sz="1000" baseline="0">
              <a:solidFill>
                <a:schemeClr val="tx1"/>
              </a:solidFill>
              <a:effectLst/>
              <a:latin typeface="Arial"/>
              <a:ea typeface="+mn-ea"/>
              <a:cs typeface="+mn-cs"/>
            </a:rPr>
            <a:t>S.</a:t>
          </a:r>
          <a:r>
            <a:rPr lang="es-CL" sz="1000">
              <a:solidFill>
                <a:schemeClr val="tx1"/>
              </a:solidFill>
              <a:effectLst/>
              <a:latin typeface="Arial"/>
              <a:ea typeface="+mn-ea"/>
              <a:cs typeface="+mn-cs"/>
            </a:rPr>
            <a:t> </a:t>
          </a:r>
          <a:endParaRPr lang="es-CL" sz="1000">
            <a:solidFill>
              <a:schemeClr val="tx1"/>
            </a:solidFill>
            <a:effectLst/>
            <a:latin typeface="Arial"/>
          </a:endParaRPr>
        </a:p>
        <a:p>
          <a:pPr algn="just"/>
          <a:endParaRPr lang="es-CL" sz="1000">
            <a:solidFill>
              <a:schemeClr val="tx1"/>
            </a:solidFill>
            <a:latin typeface="Aria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571499</xdr:colOff>
      <xdr:row>13</xdr:row>
      <xdr:rowOff>82363</xdr:rowOff>
    </xdr:from>
    <xdr:to>
      <xdr:col>14</xdr:col>
      <xdr:colOff>614642</xdr:colOff>
      <xdr:row>20</xdr:row>
      <xdr:rowOff>47625</xdr:rowOff>
    </xdr:to>
    <xdr:sp macro="" textlink="">
      <xdr:nvSpPr>
        <xdr:cNvPr id="3" name="Speech Bubble: Rectangle 2">
          <a:extLst>
            <a:ext uri="{FF2B5EF4-FFF2-40B4-BE49-F238E27FC236}">
              <a16:creationId xmlns:a16="http://schemas.microsoft.com/office/drawing/2014/main" id="{00000000-0008-0000-0700-000003000000}"/>
            </a:ext>
          </a:extLst>
        </xdr:cNvPr>
        <xdr:cNvSpPr/>
      </xdr:nvSpPr>
      <xdr:spPr>
        <a:xfrm>
          <a:off x="10782299" y="3416113"/>
          <a:ext cx="1814793" cy="1289237"/>
        </a:xfrm>
        <a:prstGeom prst="wedgeRectCallout">
          <a:avLst>
            <a:gd name="adj1" fmla="val 16356"/>
            <a:gd name="adj2" fmla="val -100423"/>
          </a:avLst>
        </a:prstGeom>
        <a:solidFill>
          <a:schemeClr val="accent6">
            <a:lumMod val="60000"/>
            <a:lumOff val="40000"/>
          </a:schemeClr>
        </a:solidFill>
        <a:ln>
          <a:solidFill>
            <a:schemeClr val="accent6">
              <a:lumMod val="60000"/>
              <a:lumOff val="40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just"/>
          <a:r>
            <a:rPr lang="es-CL" sz="1000">
              <a:solidFill>
                <a:schemeClr val="tx1"/>
              </a:solidFill>
              <a:latin typeface="Arial"/>
            </a:rPr>
            <a:t>Dado que la empresa está</a:t>
          </a:r>
          <a:r>
            <a:rPr lang="es-CL" sz="1000" baseline="0">
              <a:solidFill>
                <a:schemeClr val="tx1"/>
              </a:solidFill>
              <a:latin typeface="Arial"/>
            </a:rPr>
            <a:t> liberada de pagar el IDPC, tanto el  crédito del artículo 33 bis LIR (que tiene derecho a devolución), como el 100% de los PPM se ponen a disposición de los socios.</a:t>
          </a:r>
          <a:endParaRPr lang="es-CL" sz="1000">
            <a:solidFill>
              <a:schemeClr val="tx1"/>
            </a:solidFill>
            <a:latin typeface="Arial"/>
          </a:endParaRPr>
        </a:p>
      </xdr:txBody>
    </xdr:sp>
    <xdr:clientData/>
  </xdr:twoCellAnchor>
  <xdr:twoCellAnchor>
    <xdr:from>
      <xdr:col>5</xdr:col>
      <xdr:colOff>212910</xdr:colOff>
      <xdr:row>13</xdr:row>
      <xdr:rowOff>56028</xdr:rowOff>
    </xdr:from>
    <xdr:to>
      <xdr:col>8</xdr:col>
      <xdr:colOff>44823</xdr:colOff>
      <xdr:row>19</xdr:row>
      <xdr:rowOff>168087</xdr:rowOff>
    </xdr:to>
    <xdr:sp macro="" textlink="">
      <xdr:nvSpPr>
        <xdr:cNvPr id="5" name="Speech Bubble: Rectangle 4">
          <a:extLst>
            <a:ext uri="{FF2B5EF4-FFF2-40B4-BE49-F238E27FC236}">
              <a16:creationId xmlns:a16="http://schemas.microsoft.com/office/drawing/2014/main" id="{00000000-0008-0000-0700-000005000000}"/>
            </a:ext>
          </a:extLst>
        </xdr:cNvPr>
        <xdr:cNvSpPr/>
      </xdr:nvSpPr>
      <xdr:spPr>
        <a:xfrm>
          <a:off x="4759510" y="3281828"/>
          <a:ext cx="2702113" cy="1221192"/>
        </a:xfrm>
        <a:prstGeom prst="wedgeRectCallout">
          <a:avLst>
            <a:gd name="adj1" fmla="val 39123"/>
            <a:gd name="adj2" fmla="val -98049"/>
          </a:avLst>
        </a:prstGeom>
        <a:solidFill>
          <a:schemeClr val="accent6">
            <a:lumMod val="60000"/>
            <a:lumOff val="40000"/>
          </a:schemeClr>
        </a:solidFill>
        <a:ln>
          <a:solidFill>
            <a:schemeClr val="accent6">
              <a:lumMod val="60000"/>
              <a:lumOff val="40000"/>
            </a:schemeClr>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just"/>
          <a:r>
            <a:rPr lang="es-CL" sz="1000" baseline="0">
              <a:solidFill>
                <a:schemeClr val="tx1"/>
              </a:solidFill>
              <a:latin typeface="Arial"/>
            </a:rPr>
            <a:t>De acuerdo a los antecedentes planteados, </a:t>
          </a:r>
          <a:r>
            <a:rPr lang="es-CL" sz="1000" baseline="0">
              <a:solidFill>
                <a:schemeClr val="tx1"/>
              </a:solidFill>
              <a:latin typeface="Arial"/>
              <a:ea typeface="+mn-ea"/>
              <a:cs typeface="+mn-cs"/>
            </a:rPr>
            <a:t>los créditos no sujetos a restitución, corresponden al crédito por IDPC proveniente del dividendo de una empresa acogida al régimen Pro PYME </a:t>
          </a:r>
          <a:r>
            <a:rPr lang="es-CL" sz="1000" baseline="0">
              <a:solidFill>
                <a:schemeClr val="tx1"/>
              </a:solidFill>
              <a:latin typeface="Arial"/>
            </a:rPr>
            <a:t>informado como No sujeto a restitución con derecho a devolución conjuntamente con el crédito con tasa TEF.</a:t>
          </a:r>
          <a:endParaRPr lang="es-CL" sz="1000">
            <a:solidFill>
              <a:schemeClr val="tx1"/>
            </a:solidFill>
            <a:latin typeface="Aria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85727</xdr:colOff>
      <xdr:row>1</xdr:row>
      <xdr:rowOff>57152</xdr:rowOff>
    </xdr:from>
    <xdr:to>
      <xdr:col>3</xdr:col>
      <xdr:colOff>182740</xdr:colOff>
      <xdr:row>3</xdr:row>
      <xdr:rowOff>137112</xdr:rowOff>
    </xdr:to>
    <xdr:pic>
      <xdr:nvPicPr>
        <xdr:cNvPr id="2" name="Imagen 1" descr="cid:image001.png@01CFC04E.66BC1CE0">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7" y="219077"/>
          <a:ext cx="1135238" cy="4038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34</xdr:col>
      <xdr:colOff>85725</xdr:colOff>
      <xdr:row>80</xdr:row>
      <xdr:rowOff>0</xdr:rowOff>
    </xdr:from>
    <xdr:to>
      <xdr:col>35</xdr:col>
      <xdr:colOff>0</xdr:colOff>
      <xdr:row>80</xdr:row>
      <xdr:rowOff>0</xdr:rowOff>
    </xdr:to>
    <xdr:sp macro="" textlink="">
      <xdr:nvSpPr>
        <xdr:cNvPr id="2" name="Texto 156">
          <a:extLst>
            <a:ext uri="{FF2B5EF4-FFF2-40B4-BE49-F238E27FC236}">
              <a16:creationId xmlns:a16="http://schemas.microsoft.com/office/drawing/2014/main" id="{00000000-0008-0000-0900-000002000000}"/>
            </a:ext>
          </a:extLst>
        </xdr:cNvPr>
        <xdr:cNvSpPr txBox="1">
          <a:spLocks noChangeArrowheads="1"/>
        </xdr:cNvSpPr>
      </xdr:nvSpPr>
      <xdr:spPr bwMode="auto">
        <a:xfrm>
          <a:off x="10763250" y="19554825"/>
          <a:ext cx="200025" cy="0"/>
        </a:xfrm>
        <a:prstGeom prst="rect">
          <a:avLst/>
        </a:prstGeom>
        <a:noFill/>
        <a:ln w="1">
          <a:noFill/>
          <a:miter lim="800000"/>
          <a:headEnd/>
          <a:tailEnd/>
        </a:ln>
      </xdr:spPr>
    </xdr:sp>
    <xdr:clientData/>
  </xdr:twoCellAnchor>
  <xdr:twoCellAnchor>
    <xdr:from>
      <xdr:col>10</xdr:col>
      <xdr:colOff>17560</xdr:colOff>
      <xdr:row>0</xdr:row>
      <xdr:rowOff>85807</xdr:rowOff>
    </xdr:from>
    <xdr:to>
      <xdr:col>22</xdr:col>
      <xdr:colOff>124240</xdr:colOff>
      <xdr:row>2</xdr:row>
      <xdr:rowOff>123825</xdr:rowOff>
    </xdr:to>
    <xdr:sp macro="" textlink="">
      <xdr:nvSpPr>
        <xdr:cNvPr id="3" name="Texto 91">
          <a:extLst>
            <a:ext uri="{FF2B5EF4-FFF2-40B4-BE49-F238E27FC236}">
              <a16:creationId xmlns:a16="http://schemas.microsoft.com/office/drawing/2014/main" id="{00000000-0008-0000-0900-000003000000}"/>
            </a:ext>
          </a:extLst>
        </xdr:cNvPr>
        <xdr:cNvSpPr txBox="1">
          <a:spLocks noChangeArrowheads="1"/>
        </xdr:cNvSpPr>
      </xdr:nvSpPr>
      <xdr:spPr bwMode="auto">
        <a:xfrm>
          <a:off x="3722785" y="85807"/>
          <a:ext cx="3592830" cy="399968"/>
        </a:xfrm>
        <a:prstGeom prst="rect">
          <a:avLst/>
        </a:prstGeom>
        <a:noFill/>
        <a:ln w="0">
          <a:noFill/>
          <a:miter lim="800000"/>
          <a:headEnd/>
          <a:tailEnd/>
        </a:ln>
      </xdr:spPr>
      <xdr:txBody>
        <a:bodyPr vertOverflow="clip" wrap="square" lIns="27432" tIns="27432" rIns="27432" bIns="0" anchor="t" upright="1"/>
        <a:lstStyle/>
        <a:p>
          <a:pPr algn="ctr" rtl="0">
            <a:defRPr sz="1000"/>
          </a:pPr>
          <a:r>
            <a:rPr lang="es-CL" sz="1200" b="1" i="0" strike="noStrike">
              <a:solidFill>
                <a:sysClr val="windowText" lastClr="000000"/>
              </a:solidFill>
              <a:latin typeface="Arial"/>
              <a:cs typeface="Arial"/>
            </a:rPr>
            <a:t>AÑO  TRIBUTARIO  2022</a:t>
          </a:r>
        </a:p>
        <a:p>
          <a:pPr algn="ctr" rtl="0">
            <a:defRPr sz="1000"/>
          </a:pPr>
          <a:r>
            <a:rPr lang="es-CL" sz="800" b="1" i="0" strike="noStrike">
              <a:solidFill>
                <a:sysClr val="windowText" lastClr="000000"/>
              </a:solidFill>
              <a:latin typeface="Arial"/>
              <a:cs typeface="Arial"/>
            </a:rPr>
            <a:t> </a:t>
          </a:r>
          <a:r>
            <a:rPr lang="es-CL" sz="1000" b="1" i="0" strike="noStrike">
              <a:solidFill>
                <a:sysClr val="windowText" lastClr="000000"/>
              </a:solidFill>
              <a:latin typeface="Arial"/>
              <a:cs typeface="Arial"/>
            </a:rPr>
            <a:t>IMPUESTOS ANUALES A LA RENTA</a:t>
          </a:r>
        </a:p>
      </xdr:txBody>
    </xdr:sp>
    <xdr:clientData/>
  </xdr:twoCellAnchor>
  <xdr:twoCellAnchor editAs="oneCell">
    <xdr:from>
      <xdr:col>0</xdr:col>
      <xdr:colOff>1</xdr:colOff>
      <xdr:row>0</xdr:row>
      <xdr:rowOff>9525</xdr:rowOff>
    </xdr:from>
    <xdr:to>
      <xdr:col>3</xdr:col>
      <xdr:colOff>200025</xdr:colOff>
      <xdr:row>2</xdr:row>
      <xdr:rowOff>72923</xdr:rowOff>
    </xdr:to>
    <xdr:pic>
      <xdr:nvPicPr>
        <xdr:cNvPr id="4" name="Imagen 3" descr="logo_sii">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1" y="9525"/>
          <a:ext cx="1028699" cy="4443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31</xdr:col>
      <xdr:colOff>188978</xdr:colOff>
      <xdr:row>27</xdr:row>
      <xdr:rowOff>95249</xdr:rowOff>
    </xdr:from>
    <xdr:to>
      <xdr:col>36</xdr:col>
      <xdr:colOff>0</xdr:colOff>
      <xdr:row>85</xdr:row>
      <xdr:rowOff>76200</xdr:rowOff>
    </xdr:to>
    <xdr:sp macro="" textlink="">
      <xdr:nvSpPr>
        <xdr:cNvPr id="10" name="Rectángulo redondeado 20">
          <a:extLst>
            <a:ext uri="{FF2B5EF4-FFF2-40B4-BE49-F238E27FC236}">
              <a16:creationId xmlns:a16="http://schemas.microsoft.com/office/drawing/2014/main" id="{00000000-0008-0000-0900-00000A000000}"/>
            </a:ext>
          </a:extLst>
        </xdr:cNvPr>
        <xdr:cNvSpPr/>
      </xdr:nvSpPr>
      <xdr:spPr bwMode="auto">
        <a:xfrm>
          <a:off x="10387078" y="2139949"/>
          <a:ext cx="1906522" cy="895351"/>
        </a:xfrm>
        <a:prstGeom prst="roundRect">
          <a:avLst/>
        </a:prstGeom>
        <a:solidFill>
          <a:schemeClr val="accent6">
            <a:lumMod val="60000"/>
            <a:lumOff val="40000"/>
          </a:schemeClr>
        </a:solidFill>
        <a:ln w="12700" cap="flat" cmpd="sng" algn="ctr">
          <a:solidFill>
            <a:schemeClr val="accent6">
              <a:lumMod val="60000"/>
              <a:lumOff val="40000"/>
            </a:schemeClr>
          </a:solidFill>
          <a:prstDash val="solid"/>
          <a:round/>
          <a:headEnd type="none" w="med" len="med"/>
          <a:tailEnd type="none" w="med" len="med"/>
        </a:ln>
        <a:effectLst/>
      </xdr:spPr>
      <xdr:txBody>
        <a:bodyPr vertOverflow="clip" horzOverflow="clip" wrap="square" lIns="18288" tIns="0" rIns="0" bIns="0" rtlCol="0" anchor="ctr" upright="1"/>
        <a:lstStyle/>
        <a:p>
          <a:pPr marL="0" indent="0" algn="ctr"/>
          <a:r>
            <a:rPr lang="es-CL" sz="1000" b="0" cap="none" spc="0">
              <a:ln w="0"/>
              <a:solidFill>
                <a:sysClr val="windowText" lastClr="000000"/>
              </a:solidFill>
              <a:effectLst>
                <a:outerShdw blurRad="38100" dist="19050" dir="2700000" algn="tl" rotWithShape="0">
                  <a:schemeClr val="dk1">
                    <a:alpha val="40000"/>
                  </a:schemeClr>
                </a:outerShdw>
              </a:effectLst>
              <a:latin typeface="Arial" panose="020B0604020202020204" pitchFamily="34" charset="0"/>
              <a:ea typeface="+mn-ea"/>
              <a:cs typeface="Arial" panose="020B0604020202020204" pitchFamily="34" charset="0"/>
            </a:rPr>
            <a:t>Si el resultado es positivo, anótelo en el código 304 y luego </a:t>
          </a:r>
          <a:r>
            <a:rPr lang="es-CL" sz="1000" b="0" cap="none" spc="0" baseline="0">
              <a:ln w="0"/>
              <a:solidFill>
                <a:sysClr val="windowText" lastClr="000000"/>
              </a:solidFill>
              <a:effectLst>
                <a:outerShdw blurRad="38100" dist="19050" dir="2700000" algn="tl" rotWithShape="0">
                  <a:schemeClr val="dk1">
                    <a:alpha val="40000"/>
                  </a:schemeClr>
                </a:outerShdw>
              </a:effectLst>
              <a:latin typeface="Arial" panose="020B0604020202020204" pitchFamily="34" charset="0"/>
              <a:ea typeface="+mn-ea"/>
              <a:cs typeface="Arial" panose="020B0604020202020204" pitchFamily="34" charset="0"/>
            </a:rPr>
            <a:t>trasládelo</a:t>
          </a:r>
          <a:r>
            <a:rPr lang="es-CL" sz="1000" b="0" cap="none" spc="0">
              <a:ln w="0"/>
              <a:solidFill>
                <a:sysClr val="windowText" lastClr="000000"/>
              </a:solidFill>
              <a:effectLst>
                <a:outerShdw blurRad="38100" dist="19050" dir="2700000" algn="tl" rotWithShape="0">
                  <a:schemeClr val="dk1">
                    <a:alpha val="40000"/>
                  </a:schemeClr>
                </a:outerShdw>
              </a:effectLst>
              <a:latin typeface="Arial" panose="020B0604020202020204" pitchFamily="34" charset="0"/>
              <a:ea typeface="+mn-ea"/>
              <a:cs typeface="Arial" panose="020B0604020202020204" pitchFamily="34" charset="0"/>
            </a:rPr>
            <a:t> al código 31 de la línea 50</a:t>
          </a:r>
        </a:p>
      </xdr:txBody>
    </xdr:sp>
    <xdr:clientData/>
  </xdr:twoCellAnchor>
  <xdr:twoCellAnchor>
    <xdr:from>
      <xdr:col>30</xdr:col>
      <xdr:colOff>212244</xdr:colOff>
      <xdr:row>37</xdr:row>
      <xdr:rowOff>96403</xdr:rowOff>
    </xdr:from>
    <xdr:to>
      <xdr:col>31</xdr:col>
      <xdr:colOff>112781</xdr:colOff>
      <xdr:row>54</xdr:row>
      <xdr:rowOff>102968</xdr:rowOff>
    </xdr:to>
    <xdr:cxnSp macro="">
      <xdr:nvCxnSpPr>
        <xdr:cNvPr id="12" name="Conector angular 22">
          <a:extLst>
            <a:ext uri="{FF2B5EF4-FFF2-40B4-BE49-F238E27FC236}">
              <a16:creationId xmlns:a16="http://schemas.microsoft.com/office/drawing/2014/main" id="{00000000-0008-0000-0900-00000C000000}"/>
            </a:ext>
          </a:extLst>
        </xdr:cNvPr>
        <xdr:cNvCxnSpPr/>
      </xdr:nvCxnSpPr>
      <xdr:spPr bwMode="auto">
        <a:xfrm rot="5400000" flipH="1" flipV="1">
          <a:off x="8498367" y="5373880"/>
          <a:ext cx="3245065" cy="176762"/>
        </a:xfrm>
        <a:prstGeom prst="bentConnector3">
          <a:avLst>
            <a:gd name="adj1" fmla="val 100439"/>
          </a:avLst>
        </a:prstGeom>
        <a:solidFill>
          <a:srgbClr val="00FFFF"/>
        </a:solidFill>
        <a:ln w="9525" cap="flat" cmpd="sng" algn="ctr">
          <a:solidFill>
            <a:srgbClr val="008000"/>
          </a:solidFill>
          <a:prstDash val="solid"/>
          <a:round/>
          <a:headEnd type="none" w="med" len="med"/>
          <a:tailEnd type="triangle"/>
        </a:ln>
        <a:effectLst/>
      </xdr:spPr>
    </xdr:cxnSp>
    <xdr:clientData/>
  </xdr:twoCellAnchor>
  <xdr:twoCellAnchor>
    <xdr:from>
      <xdr:col>32</xdr:col>
      <xdr:colOff>92466</xdr:colOff>
      <xdr:row>32</xdr:row>
      <xdr:rowOff>57150</xdr:rowOff>
    </xdr:from>
    <xdr:to>
      <xdr:col>35</xdr:col>
      <xdr:colOff>170912</xdr:colOff>
      <xdr:row>36</xdr:row>
      <xdr:rowOff>158312</xdr:rowOff>
    </xdr:to>
    <xdr:sp macro="" textlink="">
      <xdr:nvSpPr>
        <xdr:cNvPr id="13" name="Rectángulo redondeado 32">
          <a:extLst>
            <a:ext uri="{FF2B5EF4-FFF2-40B4-BE49-F238E27FC236}">
              <a16:creationId xmlns:a16="http://schemas.microsoft.com/office/drawing/2014/main" id="{00000000-0008-0000-0900-00000D000000}"/>
            </a:ext>
          </a:extLst>
        </xdr:cNvPr>
        <xdr:cNvSpPr/>
      </xdr:nvSpPr>
      <xdr:spPr bwMode="auto">
        <a:xfrm>
          <a:off x="10465191" y="2838450"/>
          <a:ext cx="907121" cy="872687"/>
        </a:xfrm>
        <a:prstGeom prst="roundRect">
          <a:avLst/>
        </a:prstGeom>
        <a:solidFill>
          <a:schemeClr val="bg1"/>
        </a:solidFill>
        <a:ln w="12700" cap="flat" cmpd="sng" algn="ctr">
          <a:solidFill>
            <a:srgbClr val="008000"/>
          </a:solidFill>
          <a:prstDash val="solid"/>
          <a:round/>
          <a:headEnd type="none" w="med" len="med"/>
          <a:tailEnd type="none" w="med" len="med"/>
        </a:ln>
        <a:effectLst/>
      </xdr:spPr>
      <xdr:txBody>
        <a:bodyPr vertOverflow="clip" horzOverflow="clip" wrap="square" lIns="18288" tIns="0" rIns="0" bIns="0" rtlCol="0" anchor="ctr" upright="1"/>
        <a:lstStyle/>
        <a:p>
          <a:pPr algn="just"/>
          <a:r>
            <a:rPr lang="es-CL" sz="650" b="0" cap="none" spc="0">
              <a:ln w="0"/>
              <a:solidFill>
                <a:sysClr val="windowText" lastClr="000000"/>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rPr>
            <a:t>Si el resultado es negativo, anótelo en el código 304 con signo menos y vea las instrucciones </a:t>
          </a:r>
          <a:r>
            <a:rPr lang="es-CL" sz="650" b="0" cap="none" spc="0" baseline="0">
              <a:ln w="0"/>
              <a:solidFill>
                <a:sysClr val="windowText" lastClr="000000"/>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rPr>
            <a:t> para la línea 49</a:t>
          </a:r>
        </a:p>
        <a:p>
          <a:pPr algn="just"/>
          <a:endParaRPr lang="es-CL" sz="650" b="0" cap="none" spc="0">
            <a:ln w="0"/>
            <a:solidFill>
              <a:schemeClr val="tx1"/>
            </a:solidFill>
            <a:effectLst>
              <a:outerShdw blurRad="38100" dist="19050" dir="2700000" algn="tl" rotWithShape="0">
                <a:schemeClr val="dk1">
                  <a:alpha val="40000"/>
                </a:schemeClr>
              </a:outerShdw>
            </a:effectLst>
            <a:latin typeface="Arial" panose="020B0604020202020204" pitchFamily="34" charset="0"/>
            <a:cs typeface="Arial" panose="020B0604020202020204" pitchFamily="34" charset="0"/>
          </a:endParaRPr>
        </a:p>
      </xdr:txBody>
    </xdr:sp>
    <xdr:clientData/>
  </xdr:twoCellAnchor>
  <xdr:twoCellAnchor>
    <xdr:from>
      <xdr:col>29</xdr:col>
      <xdr:colOff>38101</xdr:colOff>
      <xdr:row>54</xdr:row>
      <xdr:rowOff>95031</xdr:rowOff>
    </xdr:from>
    <xdr:to>
      <xdr:col>30</xdr:col>
      <xdr:colOff>210655</xdr:colOff>
      <xdr:row>54</xdr:row>
      <xdr:rowOff>95035</xdr:rowOff>
    </xdr:to>
    <xdr:cxnSp macro="">
      <xdr:nvCxnSpPr>
        <xdr:cNvPr id="14" name="Conector recto 13">
          <a:extLst>
            <a:ext uri="{FF2B5EF4-FFF2-40B4-BE49-F238E27FC236}">
              <a16:creationId xmlns:a16="http://schemas.microsoft.com/office/drawing/2014/main" id="{00000000-0008-0000-0900-00000E000000}"/>
            </a:ext>
          </a:extLst>
        </xdr:cNvPr>
        <xdr:cNvCxnSpPr/>
      </xdr:nvCxnSpPr>
      <xdr:spPr bwMode="auto">
        <a:xfrm flipV="1">
          <a:off x="9582151" y="7076856"/>
          <a:ext cx="448779" cy="4"/>
        </a:xfrm>
        <a:prstGeom prst="line">
          <a:avLst/>
        </a:prstGeom>
        <a:solidFill>
          <a:srgbClr val="00FFFF"/>
        </a:solidFill>
        <a:ln w="0" cap="flat" cmpd="sng" algn="ctr">
          <a:solidFill>
            <a:srgbClr val="008000"/>
          </a:solidFill>
          <a:prstDash val="solid"/>
          <a:round/>
          <a:headEnd type="none" w="med" len="med"/>
          <a:tailEnd type="none" w="med" len="med"/>
        </a:ln>
        <a:effectLst/>
      </xdr:spPr>
    </xdr:cxnSp>
    <xdr:clientData/>
  </xdr:twoCellAnchor>
  <xdr:twoCellAnchor>
    <xdr:from>
      <xdr:col>31</xdr:col>
      <xdr:colOff>173098</xdr:colOff>
      <xdr:row>34</xdr:row>
      <xdr:rowOff>29724</xdr:rowOff>
    </xdr:from>
    <xdr:to>
      <xdr:col>32</xdr:col>
      <xdr:colOff>106423</xdr:colOff>
      <xdr:row>34</xdr:row>
      <xdr:rowOff>39244</xdr:rowOff>
    </xdr:to>
    <xdr:cxnSp macro="">
      <xdr:nvCxnSpPr>
        <xdr:cNvPr id="16" name="Conector recto 15">
          <a:extLst>
            <a:ext uri="{FF2B5EF4-FFF2-40B4-BE49-F238E27FC236}">
              <a16:creationId xmlns:a16="http://schemas.microsoft.com/office/drawing/2014/main" id="{00000000-0008-0000-0900-000010000000}"/>
            </a:ext>
          </a:extLst>
        </xdr:cNvPr>
        <xdr:cNvCxnSpPr/>
      </xdr:nvCxnSpPr>
      <xdr:spPr bwMode="auto">
        <a:xfrm>
          <a:off x="10269598" y="3201549"/>
          <a:ext cx="209550" cy="9520"/>
        </a:xfrm>
        <a:prstGeom prst="line">
          <a:avLst/>
        </a:prstGeom>
        <a:solidFill>
          <a:srgbClr val="00FFFF"/>
        </a:solidFill>
        <a:ln w="0" cap="flat" cmpd="sng" algn="ctr">
          <a:solidFill>
            <a:srgbClr val="008000"/>
          </a:solidFill>
          <a:prstDash val="solid"/>
          <a:round/>
          <a:headEnd type="none" w="med" len="med"/>
          <a:tailEnd type="none" w="med" len="med"/>
        </a:ln>
        <a:effectLst/>
      </xdr:spPr>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hilesii-my.sharepoint.com/TEMP/Archivos%20temporales%20de%20Internet/Content.Outlook/Q2W04AWC/F22%20%2020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gerardo.escudero/Mis%20documentos/SBDF/Reforma%20Tributaria/Renta%20Atribuida/Prototipo/F22%20%202015%20Jose%20Luis%20Capdevil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versoCon"/>
      <sheetName val="ReversoCon"/>
      <sheetName val="Registrar "/>
      <sheetName val="AnversoAud"/>
      <sheetName val="ReversoAud"/>
      <sheetName val="Hoja1"/>
      <sheetName val="RUT"/>
    </sheetNames>
    <sheetDataSet>
      <sheetData sheetId="0" refreshError="1"/>
      <sheetData sheetId="1" refreshError="1"/>
      <sheetData sheetId="2" refreshError="1">
        <row r="2">
          <cell r="A2">
            <v>1</v>
          </cell>
          <cell r="B2" t="str">
            <v xml:space="preserve"> </v>
          </cell>
        </row>
        <row r="3">
          <cell r="A3">
            <v>2</v>
          </cell>
          <cell r="B3" t="str">
            <v xml:space="preserve"> </v>
          </cell>
        </row>
        <row r="4">
          <cell r="A4">
            <v>5</v>
          </cell>
          <cell r="B4" t="str">
            <v xml:space="preserve"> </v>
          </cell>
        </row>
        <row r="5">
          <cell r="A5">
            <v>6</v>
          </cell>
          <cell r="B5" t="str">
            <v xml:space="preserve"> </v>
          </cell>
        </row>
        <row r="6">
          <cell r="A6">
            <v>9</v>
          </cell>
          <cell r="B6" t="str">
            <v xml:space="preserve"> </v>
          </cell>
        </row>
        <row r="7">
          <cell r="A7">
            <v>8</v>
          </cell>
          <cell r="B7" t="str">
            <v xml:space="preserve"> </v>
          </cell>
        </row>
        <row r="8">
          <cell r="A8">
            <v>7</v>
          </cell>
          <cell r="B8" t="str">
            <v xml:space="preserve"> </v>
          </cell>
        </row>
        <row r="9">
          <cell r="A9">
            <v>3</v>
          </cell>
          <cell r="B9" t="str">
            <v xml:space="preserve"> </v>
          </cell>
        </row>
        <row r="10">
          <cell r="A10">
            <v>0</v>
          </cell>
          <cell r="B10" t="str">
            <v xml:space="preserve"> </v>
          </cell>
        </row>
        <row r="11">
          <cell r="A11">
            <v>0</v>
          </cell>
          <cell r="B11" t="str">
            <v xml:space="preserve"> </v>
          </cell>
        </row>
        <row r="12">
          <cell r="A12">
            <v>0</v>
          </cell>
          <cell r="B12">
            <v>0</v>
          </cell>
        </row>
        <row r="13">
          <cell r="A13">
            <v>0</v>
          </cell>
          <cell r="B13">
            <v>0</v>
          </cell>
        </row>
        <row r="14">
          <cell r="A14">
            <v>0</v>
          </cell>
          <cell r="B14">
            <v>0</v>
          </cell>
        </row>
        <row r="15">
          <cell r="A15">
            <v>0</v>
          </cell>
          <cell r="B15">
            <v>0</v>
          </cell>
        </row>
        <row r="16">
          <cell r="A16">
            <v>0</v>
          </cell>
          <cell r="B16">
            <v>0</v>
          </cell>
        </row>
        <row r="17">
          <cell r="A17">
            <v>0</v>
          </cell>
          <cell r="B17">
            <v>0</v>
          </cell>
        </row>
        <row r="18">
          <cell r="A18">
            <v>0</v>
          </cell>
          <cell r="B18">
            <v>0</v>
          </cell>
        </row>
        <row r="19">
          <cell r="A19">
            <v>0</v>
          </cell>
          <cell r="B19">
            <v>0</v>
          </cell>
        </row>
        <row r="20">
          <cell r="A20">
            <v>0</v>
          </cell>
          <cell r="B20">
            <v>0</v>
          </cell>
        </row>
        <row r="21">
          <cell r="A21">
            <v>0</v>
          </cell>
          <cell r="B21">
            <v>0</v>
          </cell>
        </row>
        <row r="22">
          <cell r="A22">
            <v>0</v>
          </cell>
          <cell r="B22">
            <v>0</v>
          </cell>
        </row>
        <row r="23">
          <cell r="A23">
            <v>0</v>
          </cell>
          <cell r="B23">
            <v>0</v>
          </cell>
        </row>
        <row r="24">
          <cell r="A24">
            <v>0</v>
          </cell>
          <cell r="B24">
            <v>0</v>
          </cell>
        </row>
        <row r="25">
          <cell r="A25">
            <v>0</v>
          </cell>
          <cell r="B25">
            <v>0</v>
          </cell>
        </row>
        <row r="26">
          <cell r="A26">
            <v>0</v>
          </cell>
          <cell r="B26">
            <v>0</v>
          </cell>
        </row>
        <row r="27">
          <cell r="A27">
            <v>0</v>
          </cell>
          <cell r="B27">
            <v>0</v>
          </cell>
        </row>
        <row r="28">
          <cell r="A28">
            <v>0</v>
          </cell>
          <cell r="B28">
            <v>0</v>
          </cell>
        </row>
        <row r="29">
          <cell r="A29">
            <v>0</v>
          </cell>
          <cell r="B29">
            <v>0</v>
          </cell>
        </row>
        <row r="30">
          <cell r="A30">
            <v>0</v>
          </cell>
          <cell r="B30">
            <v>0</v>
          </cell>
        </row>
        <row r="31">
          <cell r="A31">
            <v>0</v>
          </cell>
          <cell r="B31">
            <v>0</v>
          </cell>
        </row>
        <row r="32">
          <cell r="A32">
            <v>0</v>
          </cell>
          <cell r="B32">
            <v>0</v>
          </cell>
        </row>
        <row r="33">
          <cell r="A33">
            <v>0</v>
          </cell>
          <cell r="B33">
            <v>0</v>
          </cell>
        </row>
        <row r="34">
          <cell r="A34">
            <v>0</v>
          </cell>
          <cell r="B34">
            <v>0</v>
          </cell>
        </row>
        <row r="35">
          <cell r="A35">
            <v>0</v>
          </cell>
          <cell r="B35">
            <v>0</v>
          </cell>
        </row>
        <row r="36">
          <cell r="A36">
            <v>0</v>
          </cell>
          <cell r="B36">
            <v>0</v>
          </cell>
        </row>
        <row r="37">
          <cell r="A37">
            <v>0</v>
          </cell>
          <cell r="B37">
            <v>0</v>
          </cell>
        </row>
        <row r="38">
          <cell r="A38">
            <v>0</v>
          </cell>
          <cell r="B38">
            <v>0</v>
          </cell>
        </row>
        <row r="39">
          <cell r="A39">
            <v>0</v>
          </cell>
          <cell r="B39">
            <v>0</v>
          </cell>
        </row>
        <row r="40">
          <cell r="A40">
            <v>0</v>
          </cell>
          <cell r="B40">
            <v>0</v>
          </cell>
        </row>
        <row r="41">
          <cell r="A41">
            <v>0</v>
          </cell>
          <cell r="B41">
            <v>0</v>
          </cell>
        </row>
        <row r="42">
          <cell r="A42">
            <v>0</v>
          </cell>
          <cell r="B42">
            <v>0</v>
          </cell>
        </row>
        <row r="43">
          <cell r="A43">
            <v>0</v>
          </cell>
          <cell r="B43">
            <v>0</v>
          </cell>
        </row>
        <row r="44">
          <cell r="A44">
            <v>0</v>
          </cell>
          <cell r="B44">
            <v>0</v>
          </cell>
        </row>
        <row r="45">
          <cell r="A45">
            <v>0</v>
          </cell>
          <cell r="B45">
            <v>0</v>
          </cell>
        </row>
        <row r="46">
          <cell r="A46">
            <v>0</v>
          </cell>
          <cell r="B46">
            <v>0</v>
          </cell>
        </row>
        <row r="47">
          <cell r="A47">
            <v>0</v>
          </cell>
          <cell r="B47">
            <v>0</v>
          </cell>
        </row>
        <row r="48">
          <cell r="A48">
            <v>0</v>
          </cell>
          <cell r="B48">
            <v>0</v>
          </cell>
        </row>
        <row r="49">
          <cell r="A49">
            <v>0</v>
          </cell>
          <cell r="B49">
            <v>0</v>
          </cell>
        </row>
        <row r="50">
          <cell r="A50">
            <v>0</v>
          </cell>
          <cell r="B50">
            <v>0</v>
          </cell>
        </row>
        <row r="51">
          <cell r="A51">
            <v>0</v>
          </cell>
          <cell r="B51">
            <v>0</v>
          </cell>
        </row>
        <row r="52">
          <cell r="A52">
            <v>0</v>
          </cell>
          <cell r="B52">
            <v>0</v>
          </cell>
        </row>
        <row r="53">
          <cell r="A53">
            <v>0</v>
          </cell>
          <cell r="B53">
            <v>0</v>
          </cell>
        </row>
        <row r="54">
          <cell r="A54">
            <v>0</v>
          </cell>
          <cell r="B54">
            <v>0</v>
          </cell>
        </row>
        <row r="55">
          <cell r="A55">
            <v>0</v>
          </cell>
          <cell r="B55">
            <v>0</v>
          </cell>
        </row>
        <row r="56">
          <cell r="A56">
            <v>0</v>
          </cell>
          <cell r="B56">
            <v>0</v>
          </cell>
        </row>
        <row r="57">
          <cell r="A57">
            <v>0</v>
          </cell>
          <cell r="B57">
            <v>0</v>
          </cell>
        </row>
        <row r="58">
          <cell r="A58">
            <v>0</v>
          </cell>
          <cell r="B58">
            <v>0</v>
          </cell>
        </row>
        <row r="59">
          <cell r="A59">
            <v>0</v>
          </cell>
          <cell r="B59">
            <v>0</v>
          </cell>
        </row>
        <row r="60">
          <cell r="A60">
            <v>0</v>
          </cell>
          <cell r="B60">
            <v>0</v>
          </cell>
        </row>
        <row r="61">
          <cell r="A61">
            <v>0</v>
          </cell>
          <cell r="B61">
            <v>0</v>
          </cell>
        </row>
        <row r="62">
          <cell r="A62">
            <v>0</v>
          </cell>
          <cell r="B62">
            <v>0</v>
          </cell>
        </row>
        <row r="63">
          <cell r="A63">
            <v>0</v>
          </cell>
          <cell r="B63">
            <v>0</v>
          </cell>
        </row>
        <row r="64">
          <cell r="A64">
            <v>0</v>
          </cell>
          <cell r="B64">
            <v>0</v>
          </cell>
        </row>
        <row r="65">
          <cell r="A65">
            <v>0</v>
          </cell>
          <cell r="B65">
            <v>0</v>
          </cell>
        </row>
        <row r="66">
          <cell r="A66">
            <v>0</v>
          </cell>
          <cell r="B66">
            <v>0</v>
          </cell>
        </row>
        <row r="67">
          <cell r="A67">
            <v>0</v>
          </cell>
          <cell r="B67">
            <v>0</v>
          </cell>
        </row>
        <row r="68">
          <cell r="A68">
            <v>0</v>
          </cell>
          <cell r="B68">
            <v>0</v>
          </cell>
        </row>
        <row r="69">
          <cell r="A69">
            <v>0</v>
          </cell>
          <cell r="B69">
            <v>0</v>
          </cell>
        </row>
        <row r="70">
          <cell r="A70">
            <v>0</v>
          </cell>
          <cell r="B70">
            <v>0</v>
          </cell>
        </row>
        <row r="71">
          <cell r="A71">
            <v>0</v>
          </cell>
          <cell r="B71">
            <v>0</v>
          </cell>
        </row>
        <row r="72">
          <cell r="A72">
            <v>0</v>
          </cell>
          <cell r="B72">
            <v>0</v>
          </cell>
        </row>
        <row r="73">
          <cell r="A73">
            <v>0</v>
          </cell>
          <cell r="B73">
            <v>0</v>
          </cell>
        </row>
        <row r="74">
          <cell r="A74">
            <v>0</v>
          </cell>
          <cell r="B74">
            <v>0</v>
          </cell>
        </row>
        <row r="75">
          <cell r="A75">
            <v>0</v>
          </cell>
          <cell r="B75">
            <v>0</v>
          </cell>
        </row>
        <row r="76">
          <cell r="A76">
            <v>0</v>
          </cell>
          <cell r="B76">
            <v>0</v>
          </cell>
        </row>
        <row r="77">
          <cell r="A77">
            <v>0</v>
          </cell>
          <cell r="B77">
            <v>0</v>
          </cell>
        </row>
        <row r="78">
          <cell r="A78">
            <v>0</v>
          </cell>
          <cell r="B78">
            <v>0</v>
          </cell>
        </row>
        <row r="79">
          <cell r="A79">
            <v>0</v>
          </cell>
          <cell r="B79">
            <v>0</v>
          </cell>
        </row>
        <row r="80">
          <cell r="A80">
            <v>0</v>
          </cell>
          <cell r="B80">
            <v>0</v>
          </cell>
        </row>
        <row r="81">
          <cell r="A81">
            <v>0</v>
          </cell>
          <cell r="B81">
            <v>0</v>
          </cell>
        </row>
        <row r="82">
          <cell r="A82">
            <v>0</v>
          </cell>
          <cell r="B82">
            <v>0</v>
          </cell>
        </row>
        <row r="83">
          <cell r="A83">
            <v>0</v>
          </cell>
          <cell r="B83">
            <v>0</v>
          </cell>
        </row>
        <row r="84">
          <cell r="A84">
            <v>0</v>
          </cell>
          <cell r="B84">
            <v>0</v>
          </cell>
        </row>
        <row r="85">
          <cell r="A85">
            <v>0</v>
          </cell>
          <cell r="B85">
            <v>0</v>
          </cell>
        </row>
        <row r="86">
          <cell r="A86">
            <v>0</v>
          </cell>
          <cell r="B86">
            <v>0</v>
          </cell>
        </row>
        <row r="87">
          <cell r="A87">
            <v>0</v>
          </cell>
          <cell r="B87">
            <v>0</v>
          </cell>
        </row>
        <row r="88">
          <cell r="A88">
            <v>0</v>
          </cell>
          <cell r="B88">
            <v>0</v>
          </cell>
        </row>
        <row r="89">
          <cell r="A89">
            <v>0</v>
          </cell>
          <cell r="B89">
            <v>0</v>
          </cell>
        </row>
        <row r="90">
          <cell r="A90">
            <v>0</v>
          </cell>
          <cell r="B90">
            <v>0</v>
          </cell>
        </row>
        <row r="91">
          <cell r="A91">
            <v>0</v>
          </cell>
          <cell r="B91">
            <v>0</v>
          </cell>
        </row>
        <row r="92">
          <cell r="A92">
            <v>0</v>
          </cell>
          <cell r="B92">
            <v>0</v>
          </cell>
        </row>
        <row r="93">
          <cell r="A93">
            <v>0</v>
          </cell>
          <cell r="B93">
            <v>0</v>
          </cell>
        </row>
        <row r="94">
          <cell r="A94">
            <v>0</v>
          </cell>
          <cell r="B94">
            <v>0</v>
          </cell>
        </row>
        <row r="95">
          <cell r="A95">
            <v>0</v>
          </cell>
          <cell r="B95">
            <v>0</v>
          </cell>
        </row>
        <row r="96">
          <cell r="A96">
            <v>0</v>
          </cell>
          <cell r="B96">
            <v>0</v>
          </cell>
        </row>
        <row r="97">
          <cell r="A97">
            <v>0</v>
          </cell>
          <cell r="B97">
            <v>0</v>
          </cell>
        </row>
        <row r="98">
          <cell r="A98">
            <v>0</v>
          </cell>
          <cell r="B98">
            <v>0</v>
          </cell>
        </row>
        <row r="99">
          <cell r="A99">
            <v>0</v>
          </cell>
          <cell r="B99">
            <v>0</v>
          </cell>
        </row>
        <row r="100">
          <cell r="A100">
            <v>0</v>
          </cell>
          <cell r="B100">
            <v>0</v>
          </cell>
        </row>
        <row r="101">
          <cell r="A101">
            <v>0</v>
          </cell>
          <cell r="B101">
            <v>0</v>
          </cell>
        </row>
        <row r="102">
          <cell r="A102">
            <v>0</v>
          </cell>
          <cell r="B102">
            <v>0</v>
          </cell>
        </row>
        <row r="103">
          <cell r="A103">
            <v>0</v>
          </cell>
          <cell r="B103">
            <v>0</v>
          </cell>
        </row>
        <row r="104">
          <cell r="A104">
            <v>0</v>
          </cell>
          <cell r="B104">
            <v>0</v>
          </cell>
        </row>
        <row r="105">
          <cell r="A105">
            <v>0</v>
          </cell>
          <cell r="B105">
            <v>0</v>
          </cell>
        </row>
        <row r="106">
          <cell r="A106">
            <v>0</v>
          </cell>
          <cell r="B106">
            <v>0</v>
          </cell>
        </row>
        <row r="107">
          <cell r="A107">
            <v>0</v>
          </cell>
          <cell r="B107">
            <v>0</v>
          </cell>
        </row>
        <row r="108">
          <cell r="A108">
            <v>0</v>
          </cell>
          <cell r="B108">
            <v>0</v>
          </cell>
        </row>
        <row r="109">
          <cell r="A109">
            <v>0</v>
          </cell>
          <cell r="B109">
            <v>0</v>
          </cell>
        </row>
        <row r="110">
          <cell r="A110">
            <v>0</v>
          </cell>
          <cell r="B110">
            <v>0</v>
          </cell>
        </row>
        <row r="111">
          <cell r="A111">
            <v>0</v>
          </cell>
          <cell r="B111">
            <v>0</v>
          </cell>
        </row>
        <row r="112">
          <cell r="A112">
            <v>0</v>
          </cell>
          <cell r="B112">
            <v>0</v>
          </cell>
        </row>
        <row r="113">
          <cell r="A113">
            <v>0</v>
          </cell>
          <cell r="B113">
            <v>0</v>
          </cell>
        </row>
        <row r="114">
          <cell r="A114">
            <v>0</v>
          </cell>
          <cell r="B114">
            <v>0</v>
          </cell>
        </row>
        <row r="115">
          <cell r="A115">
            <v>0</v>
          </cell>
          <cell r="B115">
            <v>0</v>
          </cell>
        </row>
        <row r="116">
          <cell r="A116">
            <v>0</v>
          </cell>
          <cell r="B116">
            <v>0</v>
          </cell>
        </row>
        <row r="117">
          <cell r="A117">
            <v>0</v>
          </cell>
          <cell r="B117">
            <v>0</v>
          </cell>
        </row>
        <row r="118">
          <cell r="A118">
            <v>0</v>
          </cell>
          <cell r="B118">
            <v>0</v>
          </cell>
        </row>
        <row r="119">
          <cell r="A119">
            <v>0</v>
          </cell>
          <cell r="B119">
            <v>0</v>
          </cell>
        </row>
        <row r="120">
          <cell r="A120">
            <v>0</v>
          </cell>
          <cell r="B120">
            <v>0</v>
          </cell>
        </row>
        <row r="121">
          <cell r="A121">
            <v>0</v>
          </cell>
          <cell r="B121">
            <v>0</v>
          </cell>
        </row>
        <row r="122">
          <cell r="A122">
            <v>0</v>
          </cell>
          <cell r="B122">
            <v>0</v>
          </cell>
        </row>
        <row r="123">
          <cell r="A123">
            <v>0</v>
          </cell>
          <cell r="B123">
            <v>0</v>
          </cell>
        </row>
        <row r="124">
          <cell r="A124">
            <v>0</v>
          </cell>
          <cell r="B124">
            <v>0</v>
          </cell>
        </row>
        <row r="125">
          <cell r="A125">
            <v>0</v>
          </cell>
          <cell r="B125">
            <v>0</v>
          </cell>
        </row>
        <row r="126">
          <cell r="A126">
            <v>0</v>
          </cell>
          <cell r="B126">
            <v>0</v>
          </cell>
        </row>
        <row r="127">
          <cell r="A127">
            <v>0</v>
          </cell>
          <cell r="B127">
            <v>0</v>
          </cell>
        </row>
        <row r="128">
          <cell r="A128">
            <v>0</v>
          </cell>
          <cell r="B128">
            <v>0</v>
          </cell>
        </row>
        <row r="129">
          <cell r="A129">
            <v>0</v>
          </cell>
          <cell r="B129">
            <v>0</v>
          </cell>
        </row>
        <row r="130">
          <cell r="A130">
            <v>0</v>
          </cell>
          <cell r="B130">
            <v>0</v>
          </cell>
        </row>
        <row r="131">
          <cell r="A131">
            <v>0</v>
          </cell>
          <cell r="B131">
            <v>0</v>
          </cell>
        </row>
        <row r="132">
          <cell r="A132">
            <v>0</v>
          </cell>
          <cell r="B132">
            <v>0</v>
          </cell>
        </row>
        <row r="133">
          <cell r="A133">
            <v>0</v>
          </cell>
          <cell r="B133">
            <v>0</v>
          </cell>
        </row>
        <row r="134">
          <cell r="A134">
            <v>0</v>
          </cell>
          <cell r="B134">
            <v>0</v>
          </cell>
        </row>
        <row r="135">
          <cell r="A135">
            <v>0</v>
          </cell>
          <cell r="B135">
            <v>0</v>
          </cell>
        </row>
        <row r="136">
          <cell r="A136">
            <v>0</v>
          </cell>
          <cell r="B136">
            <v>0</v>
          </cell>
        </row>
        <row r="137">
          <cell r="A137">
            <v>0</v>
          </cell>
          <cell r="B137">
            <v>0</v>
          </cell>
        </row>
        <row r="138">
          <cell r="A138">
            <v>0</v>
          </cell>
          <cell r="B138">
            <v>0</v>
          </cell>
        </row>
        <row r="139">
          <cell r="A139">
            <v>0</v>
          </cell>
          <cell r="B139">
            <v>0</v>
          </cell>
        </row>
        <row r="140">
          <cell r="A140">
            <v>0</v>
          </cell>
          <cell r="B140">
            <v>0</v>
          </cell>
        </row>
        <row r="141">
          <cell r="A141">
            <v>0</v>
          </cell>
          <cell r="B141">
            <v>0</v>
          </cell>
        </row>
        <row r="142">
          <cell r="A142">
            <v>0</v>
          </cell>
          <cell r="B142">
            <v>0</v>
          </cell>
        </row>
        <row r="143">
          <cell r="A143">
            <v>0</v>
          </cell>
          <cell r="B143">
            <v>0</v>
          </cell>
        </row>
        <row r="144">
          <cell r="A144">
            <v>0</v>
          </cell>
          <cell r="B144">
            <v>0</v>
          </cell>
        </row>
        <row r="145">
          <cell r="A145">
            <v>0</v>
          </cell>
          <cell r="B145">
            <v>0</v>
          </cell>
        </row>
        <row r="146">
          <cell r="A146">
            <v>0</v>
          </cell>
          <cell r="B146">
            <v>0</v>
          </cell>
        </row>
        <row r="147">
          <cell r="A147">
            <v>0</v>
          </cell>
          <cell r="B147">
            <v>0</v>
          </cell>
        </row>
        <row r="148">
          <cell r="A148">
            <v>0</v>
          </cell>
          <cell r="B148">
            <v>0</v>
          </cell>
        </row>
        <row r="149">
          <cell r="A149">
            <v>0</v>
          </cell>
          <cell r="B149">
            <v>0</v>
          </cell>
        </row>
        <row r="150">
          <cell r="A150">
            <v>0</v>
          </cell>
          <cell r="B150">
            <v>0</v>
          </cell>
        </row>
        <row r="151">
          <cell r="A151">
            <v>0</v>
          </cell>
          <cell r="B151">
            <v>0</v>
          </cell>
        </row>
        <row r="152">
          <cell r="A152">
            <v>0</v>
          </cell>
          <cell r="B152">
            <v>0</v>
          </cell>
        </row>
        <row r="153">
          <cell r="A153">
            <v>0</v>
          </cell>
          <cell r="B153">
            <v>0</v>
          </cell>
        </row>
        <row r="154">
          <cell r="A154">
            <v>0</v>
          </cell>
          <cell r="B154">
            <v>0</v>
          </cell>
        </row>
        <row r="155">
          <cell r="A155">
            <v>0</v>
          </cell>
          <cell r="B155">
            <v>0</v>
          </cell>
        </row>
        <row r="156">
          <cell r="A156">
            <v>0</v>
          </cell>
          <cell r="B156">
            <v>0</v>
          </cell>
        </row>
        <row r="157">
          <cell r="A157">
            <v>0</v>
          </cell>
          <cell r="B157">
            <v>0</v>
          </cell>
        </row>
        <row r="158">
          <cell r="A158">
            <v>0</v>
          </cell>
          <cell r="B158">
            <v>0</v>
          </cell>
        </row>
        <row r="159">
          <cell r="A159">
            <v>0</v>
          </cell>
          <cell r="B159">
            <v>0</v>
          </cell>
        </row>
        <row r="160">
          <cell r="A160">
            <v>0</v>
          </cell>
          <cell r="B160">
            <v>0</v>
          </cell>
        </row>
        <row r="161">
          <cell r="A161">
            <v>0</v>
          </cell>
          <cell r="B161">
            <v>0</v>
          </cell>
        </row>
        <row r="162">
          <cell r="A162">
            <v>0</v>
          </cell>
          <cell r="B162">
            <v>0</v>
          </cell>
        </row>
        <row r="163">
          <cell r="A163">
            <v>0</v>
          </cell>
          <cell r="B163">
            <v>0</v>
          </cell>
        </row>
        <row r="164">
          <cell r="A164">
            <v>0</v>
          </cell>
          <cell r="B164">
            <v>0</v>
          </cell>
        </row>
        <row r="165">
          <cell r="A165">
            <v>0</v>
          </cell>
          <cell r="B165">
            <v>0</v>
          </cell>
        </row>
        <row r="166">
          <cell r="A166">
            <v>0</v>
          </cell>
          <cell r="B166">
            <v>0</v>
          </cell>
        </row>
        <row r="167">
          <cell r="A167">
            <v>0</v>
          </cell>
          <cell r="B167">
            <v>0</v>
          </cell>
        </row>
        <row r="168">
          <cell r="A168">
            <v>0</v>
          </cell>
          <cell r="B168">
            <v>0</v>
          </cell>
        </row>
        <row r="169">
          <cell r="A169">
            <v>0</v>
          </cell>
          <cell r="B169">
            <v>0</v>
          </cell>
        </row>
        <row r="170">
          <cell r="A170">
            <v>0</v>
          </cell>
          <cell r="B170">
            <v>0</v>
          </cell>
        </row>
        <row r="171">
          <cell r="A171">
            <v>0</v>
          </cell>
          <cell r="B171">
            <v>0</v>
          </cell>
        </row>
        <row r="172">
          <cell r="A172">
            <v>0</v>
          </cell>
          <cell r="B172">
            <v>0</v>
          </cell>
        </row>
        <row r="173">
          <cell r="A173">
            <v>0</v>
          </cell>
          <cell r="B173">
            <v>0</v>
          </cell>
        </row>
        <row r="174">
          <cell r="A174">
            <v>0</v>
          </cell>
          <cell r="B174">
            <v>0</v>
          </cell>
        </row>
        <row r="175">
          <cell r="A175">
            <v>0</v>
          </cell>
          <cell r="B175">
            <v>0</v>
          </cell>
        </row>
        <row r="176">
          <cell r="A176">
            <v>0</v>
          </cell>
          <cell r="B176">
            <v>0</v>
          </cell>
        </row>
        <row r="177">
          <cell r="A177">
            <v>85</v>
          </cell>
          <cell r="B177">
            <v>0</v>
          </cell>
        </row>
        <row r="178">
          <cell r="A178">
            <v>86</v>
          </cell>
          <cell r="B178">
            <v>0</v>
          </cell>
        </row>
        <row r="179">
          <cell r="A179">
            <v>87</v>
          </cell>
          <cell r="B179">
            <v>0</v>
          </cell>
        </row>
        <row r="180">
          <cell r="A180">
            <v>90</v>
          </cell>
          <cell r="B180">
            <v>0</v>
          </cell>
        </row>
        <row r="181">
          <cell r="A181">
            <v>39</v>
          </cell>
          <cell r="B181">
            <v>0</v>
          </cell>
        </row>
        <row r="182">
          <cell r="A182">
            <v>91</v>
          </cell>
          <cell r="B182">
            <v>0</v>
          </cell>
        </row>
      </sheetData>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versoCon"/>
      <sheetName val="ReversoCon"/>
      <sheetName val="Supuestos"/>
      <sheetName val="DDJJ FUT "/>
      <sheetName val="DDJJ Capital"/>
      <sheetName val="Registros"/>
      <sheetName val="Antecedentes"/>
      <sheetName val="Enero de 2017"/>
      <sheetName val="Registrar  AT.-1"/>
      <sheetName val="Febrero 2017"/>
      <sheetName val="Reproceso RLI"/>
      <sheetName val="Reproceso IGC"/>
      <sheetName val="Registrar  AT.Actual"/>
      <sheetName val="AnversoAud"/>
      <sheetName val="ReversoAud"/>
      <sheetName val="RUT"/>
    </sheetNames>
    <sheetDataSet>
      <sheetData sheetId="0"/>
      <sheetData sheetId="1"/>
      <sheetData sheetId="2"/>
      <sheetData sheetId="3"/>
      <sheetData sheetId="4"/>
      <sheetData sheetId="5"/>
      <sheetData sheetId="6"/>
      <sheetData sheetId="7"/>
      <sheetData sheetId="8">
        <row r="1">
          <cell r="A1" t="str">
            <v>CODIGO</v>
          </cell>
          <cell r="B1" t="str">
            <v>VALOR</v>
          </cell>
        </row>
        <row r="2">
          <cell r="A2">
            <v>1</v>
          </cell>
          <cell r="B2" t="str">
            <v>CAPDEVILA</v>
          </cell>
        </row>
        <row r="3">
          <cell r="A3">
            <v>2</v>
          </cell>
          <cell r="B3" t="str">
            <v>HONORATO</v>
          </cell>
        </row>
        <row r="4">
          <cell r="A4">
            <v>5</v>
          </cell>
          <cell r="B4" t="str">
            <v>JOSE LUIS</v>
          </cell>
        </row>
        <row r="5">
          <cell r="A5">
            <v>6</v>
          </cell>
          <cell r="B5" t="str">
            <v>VARGAS FONTECILLA 4193- 4199</v>
          </cell>
        </row>
        <row r="6">
          <cell r="A6">
            <v>9</v>
          </cell>
          <cell r="B6">
            <v>7731698</v>
          </cell>
        </row>
        <row r="7">
          <cell r="A7">
            <v>8</v>
          </cell>
          <cell r="B7" t="str">
            <v>QUINTA NORMAL</v>
          </cell>
        </row>
        <row r="8">
          <cell r="A8">
            <v>7</v>
          </cell>
          <cell r="B8">
            <v>240742774</v>
          </cell>
        </row>
        <row r="9">
          <cell r="A9">
            <v>3</v>
          </cell>
          <cell r="B9" t="str">
            <v>4.432.741-4</v>
          </cell>
        </row>
        <row r="10">
          <cell r="A10">
            <v>13</v>
          </cell>
          <cell r="B10" t="str">
            <v>VENTA AL POR MENOR DE COMBUSTIBLE PARA AUTOMOTORES</v>
          </cell>
        </row>
        <row r="11">
          <cell r="A11">
            <v>55</v>
          </cell>
          <cell r="B11" t="str">
            <v>JLCESTACION@JLC.CL</v>
          </cell>
        </row>
        <row r="12">
          <cell r="A12">
            <v>14</v>
          </cell>
          <cell r="B12">
            <v>505000</v>
          </cell>
        </row>
        <row r="13">
          <cell r="A13">
            <v>20</v>
          </cell>
          <cell r="B13">
            <v>133651231</v>
          </cell>
        </row>
        <row r="14">
          <cell r="A14">
            <v>36</v>
          </cell>
          <cell r="B14">
            <v>170000000</v>
          </cell>
        </row>
        <row r="15">
          <cell r="A15">
            <v>101</v>
          </cell>
          <cell r="B15">
            <v>865042582</v>
          </cell>
        </row>
        <row r="16">
          <cell r="A16">
            <v>104</v>
          </cell>
          <cell r="B16">
            <v>70000000</v>
          </cell>
        </row>
        <row r="17">
          <cell r="A17">
            <v>106</v>
          </cell>
          <cell r="B17">
            <v>19909096</v>
          </cell>
        </row>
        <row r="18">
          <cell r="A18">
            <v>123</v>
          </cell>
          <cell r="B18">
            <v>6092136925</v>
          </cell>
        </row>
        <row r="19">
          <cell r="A19">
            <v>152</v>
          </cell>
          <cell r="B19">
            <v>288270</v>
          </cell>
        </row>
        <row r="20">
          <cell r="A20">
            <v>157</v>
          </cell>
          <cell r="B20">
            <v>33959423</v>
          </cell>
        </row>
        <row r="21">
          <cell r="A21">
            <v>159</v>
          </cell>
          <cell r="B21">
            <v>14410393</v>
          </cell>
        </row>
        <row r="22">
          <cell r="A22">
            <v>162</v>
          </cell>
          <cell r="B22">
            <v>607262</v>
          </cell>
        </row>
        <row r="23">
          <cell r="A23">
            <v>170</v>
          </cell>
          <cell r="B23">
            <v>122412874</v>
          </cell>
        </row>
        <row r="24">
          <cell r="A24">
            <v>226</v>
          </cell>
          <cell r="B24">
            <v>70000000</v>
          </cell>
        </row>
        <row r="25">
          <cell r="A25">
            <v>304</v>
          </cell>
          <cell r="B25">
            <v>20932024</v>
          </cell>
        </row>
        <row r="26">
          <cell r="A26">
            <v>312</v>
          </cell>
          <cell r="B26">
            <v>782</v>
          </cell>
        </row>
        <row r="27">
          <cell r="A27">
            <v>600</v>
          </cell>
          <cell r="B27">
            <v>14337349</v>
          </cell>
        </row>
        <row r="28">
          <cell r="A28">
            <v>605</v>
          </cell>
          <cell r="B28">
            <v>8221</v>
          </cell>
        </row>
        <row r="29">
          <cell r="A29">
            <v>608</v>
          </cell>
          <cell r="B29">
            <v>720</v>
          </cell>
        </row>
        <row r="30">
          <cell r="A30">
            <v>614</v>
          </cell>
          <cell r="B30" t="str">
            <v>X</v>
          </cell>
        </row>
        <row r="31">
          <cell r="A31">
            <v>625</v>
          </cell>
          <cell r="B31">
            <v>802529575</v>
          </cell>
        </row>
        <row r="32">
          <cell r="A32">
            <v>627</v>
          </cell>
          <cell r="B32">
            <v>14337349</v>
          </cell>
        </row>
        <row r="33">
          <cell r="A33">
            <v>629</v>
          </cell>
          <cell r="B33">
            <v>272546304</v>
          </cell>
        </row>
        <row r="34">
          <cell r="A34">
            <v>631</v>
          </cell>
          <cell r="B34">
            <v>341666340</v>
          </cell>
        </row>
        <row r="35">
          <cell r="A35">
            <v>635</v>
          </cell>
          <cell r="B35">
            <v>784165723</v>
          </cell>
        </row>
        <row r="36">
          <cell r="A36">
            <v>637</v>
          </cell>
          <cell r="B36">
            <v>78300746</v>
          </cell>
        </row>
        <row r="37">
          <cell r="A37">
            <v>643</v>
          </cell>
          <cell r="B37">
            <v>668256153</v>
          </cell>
        </row>
        <row r="38">
          <cell r="A38">
            <v>647</v>
          </cell>
          <cell r="B38">
            <v>1243087760</v>
          </cell>
        </row>
        <row r="39">
          <cell r="A39">
            <v>774</v>
          </cell>
          <cell r="B39">
            <v>3712875536</v>
          </cell>
        </row>
        <row r="40">
          <cell r="A40">
            <v>785</v>
          </cell>
          <cell r="B40">
            <v>40230808</v>
          </cell>
        </row>
        <row r="41">
          <cell r="A41">
            <v>843</v>
          </cell>
          <cell r="B41">
            <v>3974488503</v>
          </cell>
        </row>
        <row r="42">
          <cell r="A42">
            <v>847</v>
          </cell>
          <cell r="B42">
            <v>14337349</v>
          </cell>
        </row>
        <row r="43">
          <cell r="A43">
            <v>874</v>
          </cell>
          <cell r="B43">
            <v>668256153</v>
          </cell>
        </row>
        <row r="44">
          <cell r="A44">
            <v>926</v>
          </cell>
          <cell r="B44">
            <v>40230808</v>
          </cell>
        </row>
        <row r="45">
          <cell r="A45">
            <v>934</v>
          </cell>
          <cell r="B45">
            <v>136917887</v>
          </cell>
        </row>
        <row r="46">
          <cell r="A46" t="str">
            <v>REMANENTE DE CREDITO</v>
          </cell>
          <cell r="B46">
            <v>0</v>
          </cell>
        </row>
        <row r="47">
          <cell r="A47">
            <v>52</v>
          </cell>
          <cell r="B47">
            <v>85</v>
          </cell>
        </row>
        <row r="48">
          <cell r="A48">
            <v>53</v>
          </cell>
          <cell r="B48">
            <v>86</v>
          </cell>
        </row>
        <row r="49">
          <cell r="A49">
            <v>0</v>
          </cell>
          <cell r="B49">
            <v>0</v>
          </cell>
        </row>
        <row r="50">
          <cell r="A50">
            <v>0</v>
          </cell>
          <cell r="B50">
            <v>0</v>
          </cell>
        </row>
        <row r="51">
          <cell r="A51">
            <v>0</v>
          </cell>
          <cell r="B51">
            <v>0</v>
          </cell>
        </row>
        <row r="52">
          <cell r="A52" t="str">
            <v>DEVOLUCION SOLICITADA</v>
          </cell>
          <cell r="B52">
            <v>0</v>
          </cell>
        </row>
        <row r="53">
          <cell r="A53">
            <v>0</v>
          </cell>
          <cell r="B53">
            <v>0</v>
          </cell>
        </row>
        <row r="54">
          <cell r="A54">
            <v>0</v>
          </cell>
          <cell r="B54">
            <v>0</v>
          </cell>
        </row>
        <row r="55">
          <cell r="A55">
            <v>0</v>
          </cell>
          <cell r="B55">
            <v>0</v>
          </cell>
        </row>
        <row r="56">
          <cell r="A56">
            <v>0</v>
          </cell>
          <cell r="B56">
            <v>87</v>
          </cell>
        </row>
        <row r="57">
          <cell r="A57">
            <v>0</v>
          </cell>
          <cell r="B57">
            <v>0</v>
          </cell>
        </row>
        <row r="58">
          <cell r="A58">
            <v>0</v>
          </cell>
          <cell r="B58">
            <v>0</v>
          </cell>
        </row>
        <row r="59">
          <cell r="A59">
            <v>0</v>
          </cell>
          <cell r="B59">
            <v>0</v>
          </cell>
        </row>
        <row r="60">
          <cell r="A60">
            <v>0</v>
          </cell>
          <cell r="B60">
            <v>0</v>
          </cell>
        </row>
        <row r="61">
          <cell r="A61" t="str">
            <v>Folio Formulario F01</v>
          </cell>
          <cell r="B61" t="str">
            <v>Fecha de movimiento F01</v>
          </cell>
        </row>
        <row r="62">
          <cell r="A62" t="str">
            <v>Folio rectificatoria</v>
          </cell>
          <cell r="B62" t="str">
            <v>Folio primitiva</v>
          </cell>
        </row>
        <row r="63">
          <cell r="A63">
            <v>0</v>
          </cell>
          <cell r="B63">
            <v>0</v>
          </cell>
        </row>
        <row r="64">
          <cell r="A64" t="str">
            <v xml:space="preserve">Esta copia de declaración no es válida como certificado. </v>
          </cell>
          <cell r="B64">
            <v>0</v>
          </cell>
        </row>
        <row r="65">
          <cell r="A65">
            <v>0</v>
          </cell>
          <cell r="B65">
            <v>0</v>
          </cell>
        </row>
        <row r="66">
          <cell r="A66">
            <v>0</v>
          </cell>
          <cell r="B66">
            <v>0</v>
          </cell>
        </row>
        <row r="67">
          <cell r="A67">
            <v>0</v>
          </cell>
          <cell r="B67">
            <v>0</v>
          </cell>
        </row>
        <row r="68">
          <cell r="A68">
            <v>0</v>
          </cell>
          <cell r="B68">
            <v>0</v>
          </cell>
        </row>
        <row r="69">
          <cell r="A69">
            <v>0</v>
          </cell>
          <cell r="B69">
            <v>0</v>
          </cell>
        </row>
        <row r="70">
          <cell r="A70">
            <v>0</v>
          </cell>
          <cell r="B70">
            <v>0</v>
          </cell>
        </row>
        <row r="71">
          <cell r="A71">
            <v>0</v>
          </cell>
          <cell r="B71">
            <v>0</v>
          </cell>
        </row>
        <row r="72">
          <cell r="A72">
            <v>0</v>
          </cell>
          <cell r="B72">
            <v>0</v>
          </cell>
        </row>
        <row r="73">
          <cell r="A73">
            <v>0</v>
          </cell>
          <cell r="B73">
            <v>0</v>
          </cell>
        </row>
        <row r="74">
          <cell r="A74">
            <v>0</v>
          </cell>
          <cell r="B74">
            <v>0</v>
          </cell>
        </row>
        <row r="75">
          <cell r="A75">
            <v>0</v>
          </cell>
          <cell r="B75">
            <v>0</v>
          </cell>
        </row>
        <row r="76">
          <cell r="A76">
            <v>0</v>
          </cell>
          <cell r="B76">
            <v>0</v>
          </cell>
        </row>
        <row r="77">
          <cell r="A77">
            <v>0</v>
          </cell>
          <cell r="B77">
            <v>0</v>
          </cell>
        </row>
        <row r="78">
          <cell r="A78">
            <v>0</v>
          </cell>
          <cell r="B78">
            <v>0</v>
          </cell>
        </row>
        <row r="79">
          <cell r="A79">
            <v>0</v>
          </cell>
          <cell r="B79">
            <v>0</v>
          </cell>
        </row>
        <row r="80">
          <cell r="A80">
            <v>0</v>
          </cell>
          <cell r="B80">
            <v>0</v>
          </cell>
        </row>
        <row r="81">
          <cell r="A81">
            <v>0</v>
          </cell>
          <cell r="B81">
            <v>0</v>
          </cell>
        </row>
        <row r="82">
          <cell r="A82">
            <v>0</v>
          </cell>
          <cell r="B82">
            <v>0</v>
          </cell>
        </row>
        <row r="83">
          <cell r="A83">
            <v>0</v>
          </cell>
          <cell r="B83">
            <v>0</v>
          </cell>
        </row>
        <row r="84">
          <cell r="A84">
            <v>0</v>
          </cell>
          <cell r="B84">
            <v>0</v>
          </cell>
        </row>
        <row r="85">
          <cell r="A85">
            <v>0</v>
          </cell>
          <cell r="B85">
            <v>0</v>
          </cell>
        </row>
        <row r="86">
          <cell r="A86">
            <v>0</v>
          </cell>
          <cell r="B86">
            <v>0</v>
          </cell>
        </row>
        <row r="87">
          <cell r="A87">
            <v>0</v>
          </cell>
          <cell r="B87">
            <v>0</v>
          </cell>
        </row>
        <row r="88">
          <cell r="A88">
            <v>0</v>
          </cell>
          <cell r="B88">
            <v>0</v>
          </cell>
        </row>
        <row r="89">
          <cell r="A89">
            <v>0</v>
          </cell>
          <cell r="B89">
            <v>0</v>
          </cell>
        </row>
        <row r="90">
          <cell r="A90">
            <v>0</v>
          </cell>
          <cell r="B90">
            <v>0</v>
          </cell>
        </row>
        <row r="91">
          <cell r="A91">
            <v>0</v>
          </cell>
          <cell r="B91">
            <v>0</v>
          </cell>
        </row>
        <row r="92">
          <cell r="A92">
            <v>0</v>
          </cell>
          <cell r="B92">
            <v>0</v>
          </cell>
        </row>
        <row r="93">
          <cell r="A93">
            <v>0</v>
          </cell>
          <cell r="B93">
            <v>0</v>
          </cell>
        </row>
        <row r="94">
          <cell r="A94">
            <v>0</v>
          </cell>
          <cell r="B94">
            <v>0</v>
          </cell>
        </row>
        <row r="95">
          <cell r="A95">
            <v>18</v>
          </cell>
          <cell r="B95">
            <v>668256153</v>
          </cell>
        </row>
        <row r="96">
          <cell r="A96">
            <v>31</v>
          </cell>
          <cell r="B96">
            <v>20932024</v>
          </cell>
        </row>
        <row r="97">
          <cell r="A97">
            <v>53</v>
          </cell>
          <cell r="B97">
            <v>13</v>
          </cell>
        </row>
        <row r="98">
          <cell r="A98">
            <v>102</v>
          </cell>
          <cell r="B98">
            <v>6140228120</v>
          </cell>
        </row>
        <row r="99">
          <cell r="A99">
            <v>105</v>
          </cell>
          <cell r="B99">
            <v>38808</v>
          </cell>
        </row>
        <row r="100">
          <cell r="A100">
            <v>122</v>
          </cell>
          <cell r="B100">
            <v>6652866815</v>
          </cell>
        </row>
        <row r="101">
          <cell r="A101">
            <v>129</v>
          </cell>
          <cell r="B101">
            <v>352510806</v>
          </cell>
        </row>
        <row r="102">
          <cell r="A102">
            <v>155</v>
          </cell>
          <cell r="B102">
            <v>137790</v>
          </cell>
        </row>
        <row r="103">
          <cell r="A103">
            <v>158</v>
          </cell>
          <cell r="B103">
            <v>122412874</v>
          </cell>
        </row>
        <row r="104">
          <cell r="A104">
            <v>161</v>
          </cell>
          <cell r="B104">
            <v>18166429</v>
          </cell>
        </row>
        <row r="105">
          <cell r="A105">
            <v>169</v>
          </cell>
          <cell r="B105">
            <v>537912</v>
          </cell>
        </row>
        <row r="106">
          <cell r="A106">
            <v>225</v>
          </cell>
          <cell r="B106">
            <v>668256153</v>
          </cell>
        </row>
        <row r="107">
          <cell r="A107">
            <v>231</v>
          </cell>
          <cell r="B107">
            <v>4177480459</v>
          </cell>
        </row>
        <row r="108">
          <cell r="A108">
            <v>305</v>
          </cell>
          <cell r="B108">
            <v>-15416745</v>
          </cell>
        </row>
        <row r="109">
          <cell r="A109">
            <v>315</v>
          </cell>
          <cell r="B109">
            <v>8052014</v>
          </cell>
        </row>
        <row r="110">
          <cell r="A110">
            <v>601</v>
          </cell>
          <cell r="B110">
            <v>7848</v>
          </cell>
        </row>
        <row r="111">
          <cell r="A111">
            <v>606</v>
          </cell>
          <cell r="B111">
            <v>57629</v>
          </cell>
        </row>
        <row r="112">
          <cell r="A112">
            <v>610</v>
          </cell>
          <cell r="B112">
            <v>14410327</v>
          </cell>
        </row>
        <row r="113">
          <cell r="A113">
            <v>624</v>
          </cell>
          <cell r="B113">
            <v>107526263</v>
          </cell>
        </row>
        <row r="114">
          <cell r="A114">
            <v>626</v>
          </cell>
          <cell r="B114">
            <v>133651231</v>
          </cell>
        </row>
        <row r="115">
          <cell r="A115">
            <v>628</v>
          </cell>
          <cell r="B115">
            <v>76567411742</v>
          </cell>
        </row>
        <row r="116">
          <cell r="A116">
            <v>630</v>
          </cell>
          <cell r="B116">
            <v>75034864539</v>
          </cell>
        </row>
        <row r="117">
          <cell r="A117">
            <v>632</v>
          </cell>
          <cell r="B117">
            <v>40230808</v>
          </cell>
        </row>
        <row r="118">
          <cell r="A118">
            <v>636</v>
          </cell>
          <cell r="B118">
            <v>639030636</v>
          </cell>
        </row>
        <row r="119">
          <cell r="A119">
            <v>639</v>
          </cell>
          <cell r="B119">
            <v>107526263</v>
          </cell>
        </row>
        <row r="120">
          <cell r="A120">
            <v>645</v>
          </cell>
          <cell r="B120">
            <v>3974488503</v>
          </cell>
        </row>
        <row r="121">
          <cell r="A121">
            <v>749</v>
          </cell>
          <cell r="B121">
            <v>14410393</v>
          </cell>
        </row>
        <row r="122">
          <cell r="A122">
            <v>775</v>
          </cell>
          <cell r="B122">
            <v>110792920</v>
          </cell>
        </row>
        <row r="123">
          <cell r="A123">
            <v>838</v>
          </cell>
          <cell r="B123">
            <v>921843457</v>
          </cell>
        </row>
        <row r="124">
          <cell r="A124">
            <v>844</v>
          </cell>
          <cell r="B124">
            <v>149894480</v>
          </cell>
        </row>
        <row r="125">
          <cell r="A125">
            <v>849</v>
          </cell>
          <cell r="B125">
            <v>170000000</v>
          </cell>
        </row>
        <row r="126">
          <cell r="A126">
            <v>910</v>
          </cell>
          <cell r="B126">
            <v>1990910</v>
          </cell>
        </row>
        <row r="127">
          <cell r="A127">
            <v>927</v>
          </cell>
          <cell r="B127">
            <v>40230808</v>
          </cell>
        </row>
        <row r="128">
          <cell r="A128">
            <v>940</v>
          </cell>
          <cell r="B128">
            <v>122</v>
          </cell>
        </row>
        <row r="129">
          <cell r="A129">
            <v>0</v>
          </cell>
          <cell r="B129" t="str">
            <v>IMPTO. A PAGAR</v>
          </cell>
        </row>
        <row r="130">
          <cell r="A130">
            <v>15416745</v>
          </cell>
          <cell r="B130">
            <v>55</v>
          </cell>
        </row>
        <row r="131">
          <cell r="A131">
            <v>0</v>
          </cell>
          <cell r="B131">
            <v>56</v>
          </cell>
        </row>
        <row r="132">
          <cell r="A132">
            <v>0</v>
          </cell>
          <cell r="B132">
            <v>57</v>
          </cell>
        </row>
        <row r="133">
          <cell r="A133">
            <v>0</v>
          </cell>
          <cell r="B133">
            <v>0</v>
          </cell>
        </row>
        <row r="134">
          <cell r="A134">
            <v>0</v>
          </cell>
          <cell r="B134">
            <v>0</v>
          </cell>
        </row>
        <row r="135">
          <cell r="A135">
            <v>0</v>
          </cell>
          <cell r="B135">
            <v>0</v>
          </cell>
        </row>
        <row r="136">
          <cell r="A136">
            <v>0</v>
          </cell>
          <cell r="B136">
            <v>0</v>
          </cell>
        </row>
        <row r="137">
          <cell r="A137">
            <v>0</v>
          </cell>
          <cell r="B137">
            <v>0</v>
          </cell>
        </row>
        <row r="138">
          <cell r="A138">
            <v>0</v>
          </cell>
          <cell r="B138">
            <v>0</v>
          </cell>
        </row>
        <row r="139">
          <cell r="A139">
            <v>15416745</v>
          </cell>
          <cell r="B139" t="str">
            <v>RECARGOS POR MORA EN EL PAGO</v>
          </cell>
        </row>
        <row r="140">
          <cell r="A140">
            <v>0</v>
          </cell>
          <cell r="B140">
            <v>58</v>
          </cell>
        </row>
        <row r="141">
          <cell r="A141">
            <v>0</v>
          </cell>
          <cell r="B141">
            <v>59</v>
          </cell>
        </row>
        <row r="142">
          <cell r="A142">
            <v>0</v>
          </cell>
          <cell r="B142">
            <v>60</v>
          </cell>
        </row>
        <row r="143">
          <cell r="A143">
            <v>0</v>
          </cell>
          <cell r="B143">
            <v>0</v>
          </cell>
        </row>
        <row r="144">
          <cell r="A144">
            <v>0</v>
          </cell>
          <cell r="B144">
            <v>0</v>
          </cell>
        </row>
        <row r="145">
          <cell r="A145">
            <v>0</v>
          </cell>
          <cell r="B145">
            <v>0</v>
          </cell>
        </row>
        <row r="146">
          <cell r="A146">
            <v>0</v>
          </cell>
          <cell r="B146">
            <v>0</v>
          </cell>
        </row>
        <row r="147">
          <cell r="A147">
            <v>0</v>
          </cell>
          <cell r="B147">
            <v>0</v>
          </cell>
        </row>
        <row r="148">
          <cell r="A148">
            <v>0</v>
          </cell>
          <cell r="B148">
            <v>0</v>
          </cell>
        </row>
        <row r="149">
          <cell r="A149">
            <v>0</v>
          </cell>
          <cell r="B149">
            <v>0</v>
          </cell>
        </row>
        <row r="150">
          <cell r="A150">
            <v>0</v>
          </cell>
          <cell r="B150">
            <v>0</v>
          </cell>
        </row>
        <row r="151">
          <cell r="A151">
            <v>0</v>
          </cell>
          <cell r="B151">
            <v>0</v>
          </cell>
        </row>
        <row r="152">
          <cell r="A152">
            <v>0</v>
          </cell>
          <cell r="B152">
            <v>0</v>
          </cell>
        </row>
        <row r="153">
          <cell r="A153">
            <v>0</v>
          </cell>
          <cell r="B153">
            <v>0</v>
          </cell>
        </row>
        <row r="154">
          <cell r="A154">
            <v>0</v>
          </cell>
          <cell r="B154">
            <v>0</v>
          </cell>
        </row>
        <row r="155">
          <cell r="A155">
            <v>0</v>
          </cell>
          <cell r="B155">
            <v>0</v>
          </cell>
        </row>
        <row r="156">
          <cell r="A156">
            <v>0</v>
          </cell>
          <cell r="B156">
            <v>0</v>
          </cell>
        </row>
        <row r="157">
          <cell r="A157">
            <v>0</v>
          </cell>
          <cell r="B157">
            <v>0</v>
          </cell>
        </row>
        <row r="158">
          <cell r="A158">
            <v>0</v>
          </cell>
          <cell r="B158">
            <v>0</v>
          </cell>
        </row>
        <row r="159">
          <cell r="A159">
            <v>0</v>
          </cell>
          <cell r="B159">
            <v>0</v>
          </cell>
        </row>
        <row r="160">
          <cell r="A160">
            <v>0</v>
          </cell>
          <cell r="B160">
            <v>0</v>
          </cell>
        </row>
        <row r="161">
          <cell r="A161">
            <v>0</v>
          </cell>
          <cell r="B161">
            <v>0</v>
          </cell>
        </row>
        <row r="162">
          <cell r="A162">
            <v>0</v>
          </cell>
          <cell r="B162">
            <v>0</v>
          </cell>
        </row>
        <row r="163">
          <cell r="A163">
            <v>0</v>
          </cell>
          <cell r="B163">
            <v>0</v>
          </cell>
        </row>
        <row r="164">
          <cell r="A164">
            <v>0</v>
          </cell>
          <cell r="B164">
            <v>0</v>
          </cell>
        </row>
        <row r="165">
          <cell r="A165">
            <v>0</v>
          </cell>
          <cell r="B165">
            <v>0</v>
          </cell>
        </row>
        <row r="166">
          <cell r="A166">
            <v>0</v>
          </cell>
          <cell r="B166">
            <v>0</v>
          </cell>
        </row>
        <row r="167">
          <cell r="A167">
            <v>0</v>
          </cell>
          <cell r="B167">
            <v>0</v>
          </cell>
        </row>
        <row r="168">
          <cell r="A168">
            <v>0</v>
          </cell>
          <cell r="B168">
            <v>0</v>
          </cell>
        </row>
        <row r="169">
          <cell r="A169">
            <v>0</v>
          </cell>
          <cell r="B169">
            <v>0</v>
          </cell>
        </row>
        <row r="170">
          <cell r="A170">
            <v>0</v>
          </cell>
          <cell r="B170">
            <v>0</v>
          </cell>
        </row>
        <row r="171">
          <cell r="A171">
            <v>0</v>
          </cell>
          <cell r="B171">
            <v>0</v>
          </cell>
        </row>
        <row r="172">
          <cell r="A172">
            <v>0</v>
          </cell>
          <cell r="B172">
            <v>0</v>
          </cell>
        </row>
        <row r="173">
          <cell r="A173">
            <v>0</v>
          </cell>
          <cell r="B173">
            <v>0</v>
          </cell>
        </row>
        <row r="174">
          <cell r="A174">
            <v>0</v>
          </cell>
          <cell r="B174">
            <v>0</v>
          </cell>
        </row>
        <row r="175">
          <cell r="A175">
            <v>0</v>
          </cell>
          <cell r="B175">
            <v>0</v>
          </cell>
        </row>
        <row r="176">
          <cell r="A176">
            <v>0</v>
          </cell>
          <cell r="B176">
            <v>0</v>
          </cell>
        </row>
        <row r="177">
          <cell r="A177">
            <v>85</v>
          </cell>
          <cell r="B177">
            <v>15416745</v>
          </cell>
        </row>
        <row r="178">
          <cell r="A178">
            <v>86</v>
          </cell>
          <cell r="B178">
            <v>0</v>
          </cell>
        </row>
        <row r="179">
          <cell r="A179">
            <v>87</v>
          </cell>
          <cell r="B179">
            <v>15416745</v>
          </cell>
        </row>
        <row r="180">
          <cell r="A180">
            <v>90</v>
          </cell>
          <cell r="B180">
            <v>0</v>
          </cell>
        </row>
        <row r="181">
          <cell r="A181">
            <v>39</v>
          </cell>
          <cell r="B181">
            <v>0</v>
          </cell>
        </row>
        <row r="182">
          <cell r="A182">
            <v>91</v>
          </cell>
          <cell r="B182">
            <v>0</v>
          </cell>
        </row>
      </sheetData>
      <sheetData sheetId="9"/>
      <sheetData sheetId="10"/>
      <sheetData sheetId="11"/>
      <sheetData sheetId="12">
        <row r="2">
          <cell r="A2">
            <v>1</v>
          </cell>
          <cell r="B2" t="str">
            <v>CAPDEVILA</v>
          </cell>
        </row>
        <row r="3">
          <cell r="A3">
            <v>2</v>
          </cell>
          <cell r="B3" t="str">
            <v>HONORATO</v>
          </cell>
        </row>
        <row r="4">
          <cell r="A4">
            <v>5</v>
          </cell>
          <cell r="B4" t="str">
            <v>JOSE LUIS</v>
          </cell>
        </row>
        <row r="5">
          <cell r="A5">
            <v>6</v>
          </cell>
          <cell r="B5" t="str">
            <v>VARGAS FONTECILLA 4193- 4199</v>
          </cell>
        </row>
        <row r="6">
          <cell r="A6">
            <v>9</v>
          </cell>
          <cell r="B6">
            <v>7731698</v>
          </cell>
        </row>
        <row r="7">
          <cell r="A7">
            <v>8</v>
          </cell>
          <cell r="B7" t="str">
            <v>QUINTA NORMAL</v>
          </cell>
        </row>
        <row r="8">
          <cell r="A8">
            <v>7</v>
          </cell>
          <cell r="B8">
            <v>234710275</v>
          </cell>
        </row>
        <row r="9">
          <cell r="A9">
            <v>3</v>
          </cell>
          <cell r="B9" t="str">
            <v>4.432.741-4</v>
          </cell>
        </row>
        <row r="10">
          <cell r="A10">
            <v>13</v>
          </cell>
          <cell r="B10" t="str">
            <v>VENTA AL POR MENOR DE COMBUSTIBLE PARA AUTOMOTORES</v>
          </cell>
        </row>
        <row r="11">
          <cell r="A11">
            <v>55</v>
          </cell>
          <cell r="B11" t="str">
            <v>JLCESTACION@JLC.CL</v>
          </cell>
        </row>
        <row r="12">
          <cell r="A12">
            <v>14</v>
          </cell>
          <cell r="B12">
            <v>505000</v>
          </cell>
        </row>
        <row r="13">
          <cell r="A13">
            <v>20</v>
          </cell>
          <cell r="B13">
            <v>169061221</v>
          </cell>
        </row>
        <row r="14">
          <cell r="A14">
            <v>36</v>
          </cell>
          <cell r="B14">
            <v>211624269</v>
          </cell>
        </row>
        <row r="15">
          <cell r="A15">
            <v>101</v>
          </cell>
          <cell r="B15">
            <v>6804780060</v>
          </cell>
        </row>
        <row r="16">
          <cell r="A16">
            <v>104</v>
          </cell>
          <cell r="B16">
            <v>70000000</v>
          </cell>
        </row>
        <row r="17">
          <cell r="A17">
            <v>122</v>
          </cell>
          <cell r="B17">
            <v>10096428698</v>
          </cell>
        </row>
        <row r="18">
          <cell r="A18">
            <v>129</v>
          </cell>
          <cell r="B18">
            <v>643484959</v>
          </cell>
        </row>
        <row r="19">
          <cell r="A19">
            <v>157</v>
          </cell>
          <cell r="B19">
            <v>32726375</v>
          </cell>
        </row>
        <row r="20">
          <cell r="A20">
            <v>159</v>
          </cell>
          <cell r="B20">
            <v>14419550</v>
          </cell>
        </row>
        <row r="21">
          <cell r="A21">
            <v>162</v>
          </cell>
          <cell r="B21">
            <v>667348</v>
          </cell>
        </row>
        <row r="22">
          <cell r="A22">
            <v>225</v>
          </cell>
          <cell r="B22">
            <v>805053431</v>
          </cell>
        </row>
        <row r="23">
          <cell r="A23">
            <v>231</v>
          </cell>
          <cell r="B23">
            <v>4459982927</v>
          </cell>
        </row>
        <row r="24">
          <cell r="A24">
            <v>305</v>
          </cell>
          <cell r="B24">
            <v>-23207586</v>
          </cell>
        </row>
        <row r="25">
          <cell r="A25">
            <v>315</v>
          </cell>
          <cell r="B25">
            <v>30042015</v>
          </cell>
        </row>
        <row r="26">
          <cell r="A26">
            <v>600</v>
          </cell>
          <cell r="B26">
            <v>14337330</v>
          </cell>
        </row>
        <row r="27">
          <cell r="A27">
            <v>610</v>
          </cell>
          <cell r="B27">
            <v>14419550</v>
          </cell>
        </row>
        <row r="28">
          <cell r="A28">
            <v>624</v>
          </cell>
          <cell r="B28">
            <v>138329024</v>
          </cell>
        </row>
        <row r="29">
          <cell r="A29">
            <v>626</v>
          </cell>
          <cell r="B29">
            <v>169061221</v>
          </cell>
        </row>
        <row r="30">
          <cell r="A30">
            <v>628</v>
          </cell>
          <cell r="B30">
            <v>92307030818</v>
          </cell>
        </row>
        <row r="31">
          <cell r="A31">
            <v>631</v>
          </cell>
          <cell r="B31">
            <v>667855260</v>
          </cell>
        </row>
        <row r="32">
          <cell r="A32">
            <v>635</v>
          </cell>
          <cell r="B32">
            <v>1222067834</v>
          </cell>
        </row>
        <row r="33">
          <cell r="A33">
            <v>637</v>
          </cell>
          <cell r="B33">
            <v>153478697</v>
          </cell>
        </row>
        <row r="34">
          <cell r="A34">
            <v>643</v>
          </cell>
          <cell r="B34">
            <v>805053431</v>
          </cell>
        </row>
        <row r="35">
          <cell r="A35">
            <v>647</v>
          </cell>
          <cell r="B35">
            <v>1279022451</v>
          </cell>
        </row>
        <row r="36">
          <cell r="A36">
            <v>749</v>
          </cell>
          <cell r="B36">
            <v>14419550</v>
          </cell>
        </row>
        <row r="37">
          <cell r="A37">
            <v>775</v>
          </cell>
          <cell r="B37">
            <v>148170665</v>
          </cell>
        </row>
        <row r="38">
          <cell r="A38">
            <v>838</v>
          </cell>
          <cell r="B38">
            <v>1017572795</v>
          </cell>
        </row>
        <row r="39">
          <cell r="A39">
            <v>844</v>
          </cell>
          <cell r="B39">
            <v>149894480</v>
          </cell>
        </row>
        <row r="40">
          <cell r="A40">
            <v>849</v>
          </cell>
          <cell r="B40">
            <v>211624269</v>
          </cell>
        </row>
        <row r="41">
          <cell r="A41">
            <v>910</v>
          </cell>
          <cell r="B41">
            <v>1715985</v>
          </cell>
        </row>
        <row r="42">
          <cell r="A42">
            <v>927</v>
          </cell>
          <cell r="B42">
            <v>37707777</v>
          </cell>
        </row>
        <row r="43">
          <cell r="A43" t="str">
            <v>REMANENTE DE CREDITO</v>
          </cell>
          <cell r="B43">
            <v>0</v>
          </cell>
        </row>
        <row r="44">
          <cell r="A44">
            <v>52</v>
          </cell>
          <cell r="B44">
            <v>85</v>
          </cell>
        </row>
        <row r="45">
          <cell r="A45">
            <v>53</v>
          </cell>
          <cell r="B45">
            <v>86</v>
          </cell>
        </row>
        <row r="46">
          <cell r="A46">
            <v>0</v>
          </cell>
          <cell r="B46">
            <v>0</v>
          </cell>
        </row>
        <row r="47">
          <cell r="A47">
            <v>0</v>
          </cell>
          <cell r="B47">
            <v>0</v>
          </cell>
        </row>
        <row r="48">
          <cell r="A48">
            <v>0</v>
          </cell>
          <cell r="B48">
            <v>0</v>
          </cell>
        </row>
        <row r="49">
          <cell r="A49" t="str">
            <v>DEVOLUCION SOLICITADA</v>
          </cell>
          <cell r="B49">
            <v>0</v>
          </cell>
        </row>
        <row r="50">
          <cell r="A50">
            <v>0</v>
          </cell>
          <cell r="B50">
            <v>0</v>
          </cell>
        </row>
        <row r="51">
          <cell r="A51">
            <v>0</v>
          </cell>
          <cell r="B51">
            <v>0</v>
          </cell>
        </row>
        <row r="52">
          <cell r="A52">
            <v>0</v>
          </cell>
          <cell r="B52">
            <v>0</v>
          </cell>
        </row>
        <row r="53">
          <cell r="A53">
            <v>0</v>
          </cell>
          <cell r="B53">
            <v>87</v>
          </cell>
        </row>
        <row r="54">
          <cell r="A54">
            <v>0</v>
          </cell>
          <cell r="B54">
            <v>0</v>
          </cell>
        </row>
        <row r="55">
          <cell r="A55">
            <v>0</v>
          </cell>
          <cell r="B55">
            <v>0</v>
          </cell>
        </row>
        <row r="56">
          <cell r="A56">
            <v>0</v>
          </cell>
          <cell r="B56">
            <v>0</v>
          </cell>
        </row>
        <row r="57">
          <cell r="A57">
            <v>0</v>
          </cell>
          <cell r="B57">
            <v>0</v>
          </cell>
        </row>
        <row r="58">
          <cell r="A58" t="str">
            <v>Folio Formulario F01</v>
          </cell>
          <cell r="B58" t="str">
            <v>Fecha de movimiento F01</v>
          </cell>
        </row>
        <row r="59">
          <cell r="A59" t="str">
            <v>Folio rectificatoria</v>
          </cell>
          <cell r="B59" t="str">
            <v>Folio primitiva</v>
          </cell>
        </row>
        <row r="60">
          <cell r="A60">
            <v>0</v>
          </cell>
          <cell r="B60">
            <v>0</v>
          </cell>
        </row>
        <row r="61">
          <cell r="A61" t="str">
            <v xml:space="preserve">Esta copia de declaración no es válida como certificado. </v>
          </cell>
          <cell r="B61">
            <v>0</v>
          </cell>
        </row>
        <row r="62">
          <cell r="A62">
            <v>0</v>
          </cell>
          <cell r="B62">
            <v>0</v>
          </cell>
        </row>
        <row r="63">
          <cell r="A63">
            <v>0</v>
          </cell>
          <cell r="B63">
            <v>0</v>
          </cell>
        </row>
        <row r="64">
          <cell r="A64">
            <v>0</v>
          </cell>
          <cell r="B64">
            <v>0</v>
          </cell>
        </row>
        <row r="65">
          <cell r="A65">
            <v>0</v>
          </cell>
          <cell r="B65">
            <v>0</v>
          </cell>
        </row>
        <row r="66">
          <cell r="A66">
            <v>0</v>
          </cell>
          <cell r="B66">
            <v>0</v>
          </cell>
        </row>
        <row r="67">
          <cell r="A67">
            <v>0</v>
          </cell>
          <cell r="B67">
            <v>0</v>
          </cell>
        </row>
        <row r="68">
          <cell r="A68">
            <v>0</v>
          </cell>
          <cell r="B68">
            <v>0</v>
          </cell>
        </row>
        <row r="69">
          <cell r="A69">
            <v>0</v>
          </cell>
          <cell r="B69">
            <v>0</v>
          </cell>
        </row>
        <row r="70">
          <cell r="A70">
            <v>0</v>
          </cell>
          <cell r="B70">
            <v>0</v>
          </cell>
        </row>
        <row r="71">
          <cell r="A71">
            <v>0</v>
          </cell>
          <cell r="B71">
            <v>0</v>
          </cell>
        </row>
        <row r="72">
          <cell r="A72">
            <v>0</v>
          </cell>
          <cell r="B72">
            <v>0</v>
          </cell>
        </row>
        <row r="73">
          <cell r="A73">
            <v>0</v>
          </cell>
          <cell r="B73">
            <v>0</v>
          </cell>
        </row>
        <row r="74">
          <cell r="A74">
            <v>0</v>
          </cell>
          <cell r="B74">
            <v>0</v>
          </cell>
        </row>
        <row r="75">
          <cell r="A75">
            <v>0</v>
          </cell>
          <cell r="B75">
            <v>0</v>
          </cell>
        </row>
        <row r="76">
          <cell r="A76">
            <v>0</v>
          </cell>
          <cell r="B76">
            <v>0</v>
          </cell>
        </row>
        <row r="77">
          <cell r="A77">
            <v>0</v>
          </cell>
          <cell r="B77">
            <v>0</v>
          </cell>
        </row>
        <row r="78">
          <cell r="A78">
            <v>0</v>
          </cell>
          <cell r="B78">
            <v>0</v>
          </cell>
        </row>
        <row r="79">
          <cell r="A79">
            <v>0</v>
          </cell>
          <cell r="B79">
            <v>0</v>
          </cell>
        </row>
        <row r="80">
          <cell r="A80">
            <v>0</v>
          </cell>
          <cell r="B80">
            <v>0</v>
          </cell>
        </row>
        <row r="81">
          <cell r="A81">
            <v>0</v>
          </cell>
          <cell r="B81">
            <v>0</v>
          </cell>
        </row>
        <row r="82">
          <cell r="A82">
            <v>0</v>
          </cell>
          <cell r="B82">
            <v>0</v>
          </cell>
        </row>
        <row r="83">
          <cell r="A83">
            <v>0</v>
          </cell>
          <cell r="B83">
            <v>0</v>
          </cell>
        </row>
        <row r="84">
          <cell r="A84">
            <v>0</v>
          </cell>
          <cell r="B84">
            <v>0</v>
          </cell>
        </row>
        <row r="85">
          <cell r="A85">
            <v>0</v>
          </cell>
          <cell r="B85">
            <v>0</v>
          </cell>
        </row>
        <row r="86">
          <cell r="A86">
            <v>0</v>
          </cell>
          <cell r="B86">
            <v>0</v>
          </cell>
        </row>
        <row r="87">
          <cell r="A87">
            <v>0</v>
          </cell>
          <cell r="B87">
            <v>0</v>
          </cell>
        </row>
        <row r="88">
          <cell r="A88">
            <v>0</v>
          </cell>
          <cell r="B88">
            <v>0</v>
          </cell>
        </row>
        <row r="89">
          <cell r="A89">
            <v>0</v>
          </cell>
          <cell r="B89">
            <v>0</v>
          </cell>
        </row>
        <row r="90">
          <cell r="A90">
            <v>0</v>
          </cell>
          <cell r="B90">
            <v>0</v>
          </cell>
        </row>
        <row r="91">
          <cell r="A91">
            <v>0</v>
          </cell>
          <cell r="B91">
            <v>0</v>
          </cell>
        </row>
        <row r="92">
          <cell r="A92">
            <v>0</v>
          </cell>
          <cell r="B92">
            <v>0</v>
          </cell>
        </row>
        <row r="93">
          <cell r="A93">
            <v>0</v>
          </cell>
          <cell r="B93">
            <v>0</v>
          </cell>
        </row>
        <row r="94">
          <cell r="A94">
            <v>0</v>
          </cell>
          <cell r="B94">
            <v>0</v>
          </cell>
        </row>
        <row r="95">
          <cell r="A95">
            <v>18</v>
          </cell>
          <cell r="B95">
            <v>805053431</v>
          </cell>
        </row>
        <row r="96">
          <cell r="A96">
            <v>31</v>
          </cell>
          <cell r="B96">
            <v>19355462</v>
          </cell>
        </row>
        <row r="97">
          <cell r="A97">
            <v>53</v>
          </cell>
          <cell r="B97">
            <v>13</v>
          </cell>
        </row>
        <row r="98">
          <cell r="A98">
            <v>102</v>
          </cell>
          <cell r="B98">
            <v>9601164052</v>
          </cell>
        </row>
        <row r="99">
          <cell r="A99">
            <v>106</v>
          </cell>
          <cell r="B99">
            <v>17159847</v>
          </cell>
        </row>
        <row r="100">
          <cell r="A100">
            <v>123</v>
          </cell>
          <cell r="B100">
            <v>9437609891</v>
          </cell>
        </row>
        <row r="101">
          <cell r="A101">
            <v>152</v>
          </cell>
          <cell r="B101">
            <v>403075</v>
          </cell>
        </row>
        <row r="102">
          <cell r="A102">
            <v>158</v>
          </cell>
          <cell r="B102">
            <v>121562418</v>
          </cell>
        </row>
        <row r="103">
          <cell r="A103">
            <v>161</v>
          </cell>
          <cell r="B103">
            <v>19579946</v>
          </cell>
        </row>
        <row r="104">
          <cell r="A104">
            <v>170</v>
          </cell>
          <cell r="B104">
            <v>121562418</v>
          </cell>
        </row>
        <row r="105">
          <cell r="A105">
            <v>226</v>
          </cell>
          <cell r="B105">
            <v>70000000</v>
          </cell>
        </row>
        <row r="106">
          <cell r="A106">
            <v>304</v>
          </cell>
          <cell r="B106">
            <v>19355462</v>
          </cell>
        </row>
        <row r="107">
          <cell r="A107">
            <v>312</v>
          </cell>
          <cell r="B107">
            <v>782</v>
          </cell>
        </row>
        <row r="108">
          <cell r="A108">
            <v>318</v>
          </cell>
          <cell r="B108">
            <v>178902862</v>
          </cell>
        </row>
        <row r="109">
          <cell r="A109">
            <v>606</v>
          </cell>
          <cell r="B109">
            <v>82220</v>
          </cell>
        </row>
        <row r="110">
          <cell r="A110">
            <v>614</v>
          </cell>
          <cell r="B110" t="str">
            <v>X</v>
          </cell>
        </row>
        <row r="111">
          <cell r="A111">
            <v>625</v>
          </cell>
          <cell r="B111">
            <v>862848904</v>
          </cell>
        </row>
        <row r="112">
          <cell r="A112">
            <v>627</v>
          </cell>
          <cell r="B112">
            <v>14337330</v>
          </cell>
        </row>
        <row r="113">
          <cell r="A113">
            <v>630</v>
          </cell>
          <cell r="B113">
            <v>89861665539</v>
          </cell>
        </row>
        <row r="114">
          <cell r="A114">
            <v>632</v>
          </cell>
          <cell r="B114">
            <v>37707777</v>
          </cell>
        </row>
        <row r="115">
          <cell r="A115">
            <v>636</v>
          </cell>
          <cell r="B115">
            <v>812297504</v>
          </cell>
        </row>
        <row r="116">
          <cell r="A116">
            <v>639</v>
          </cell>
          <cell r="B116">
            <v>146234624</v>
          </cell>
        </row>
        <row r="117">
          <cell r="A117">
            <v>645</v>
          </cell>
          <cell r="B117">
            <v>4871114998</v>
          </cell>
        </row>
        <row r="118">
          <cell r="A118">
            <v>651</v>
          </cell>
          <cell r="B118">
            <v>294563096</v>
          </cell>
        </row>
        <row r="119">
          <cell r="A119">
            <v>774</v>
          </cell>
          <cell r="B119">
            <v>3893990717</v>
          </cell>
        </row>
        <row r="120">
          <cell r="A120">
            <v>785</v>
          </cell>
          <cell r="B120">
            <v>37707777</v>
          </cell>
        </row>
        <row r="121">
          <cell r="A121">
            <v>843</v>
          </cell>
          <cell r="B121">
            <v>4871114998</v>
          </cell>
        </row>
        <row r="122">
          <cell r="A122">
            <v>847</v>
          </cell>
          <cell r="B122">
            <v>14337330</v>
          </cell>
        </row>
        <row r="123">
          <cell r="A123">
            <v>874</v>
          </cell>
          <cell r="B123">
            <v>805053431</v>
          </cell>
        </row>
        <row r="124">
          <cell r="A124">
            <v>926</v>
          </cell>
          <cell r="B124">
            <v>37707777</v>
          </cell>
        </row>
        <row r="125">
          <cell r="A125">
            <v>940</v>
          </cell>
          <cell r="B125">
            <v>420</v>
          </cell>
        </row>
        <row r="126">
          <cell r="A126">
            <v>0</v>
          </cell>
          <cell r="B126" t="str">
            <v>IMPTO. A PAGAR</v>
          </cell>
        </row>
        <row r="127">
          <cell r="A127">
            <v>23207586</v>
          </cell>
          <cell r="B127">
            <v>55</v>
          </cell>
        </row>
        <row r="128">
          <cell r="A128">
            <v>0</v>
          </cell>
          <cell r="B128">
            <v>56</v>
          </cell>
        </row>
        <row r="129">
          <cell r="A129">
            <v>0</v>
          </cell>
          <cell r="B129">
            <v>57</v>
          </cell>
        </row>
        <row r="130">
          <cell r="A130">
            <v>0</v>
          </cell>
          <cell r="B130">
            <v>0</v>
          </cell>
        </row>
        <row r="131">
          <cell r="A131">
            <v>0</v>
          </cell>
          <cell r="B131">
            <v>0</v>
          </cell>
        </row>
        <row r="132">
          <cell r="A132">
            <v>0</v>
          </cell>
          <cell r="B132">
            <v>0</v>
          </cell>
        </row>
        <row r="133">
          <cell r="A133">
            <v>0</v>
          </cell>
          <cell r="B133">
            <v>0</v>
          </cell>
        </row>
        <row r="134">
          <cell r="A134">
            <v>0</v>
          </cell>
          <cell r="B134">
            <v>0</v>
          </cell>
        </row>
        <row r="135">
          <cell r="A135">
            <v>0</v>
          </cell>
          <cell r="B135">
            <v>0</v>
          </cell>
        </row>
        <row r="136">
          <cell r="A136">
            <v>23207586</v>
          </cell>
          <cell r="B136" t="str">
            <v>RECARGOS POR MORA EN EL PAGO</v>
          </cell>
        </row>
        <row r="137">
          <cell r="A137">
            <v>0</v>
          </cell>
          <cell r="B137">
            <v>58</v>
          </cell>
        </row>
        <row r="138">
          <cell r="A138">
            <v>0</v>
          </cell>
          <cell r="B138">
            <v>59</v>
          </cell>
        </row>
        <row r="139">
          <cell r="A139">
            <v>0</v>
          </cell>
          <cell r="B139">
            <v>60</v>
          </cell>
        </row>
        <row r="140">
          <cell r="A140">
            <v>0</v>
          </cell>
          <cell r="B140">
            <v>0</v>
          </cell>
        </row>
        <row r="141">
          <cell r="A141">
            <v>0</v>
          </cell>
          <cell r="B141">
            <v>0</v>
          </cell>
        </row>
        <row r="142">
          <cell r="A142">
            <v>0</v>
          </cell>
          <cell r="B142">
            <v>0</v>
          </cell>
        </row>
        <row r="143">
          <cell r="A143">
            <v>0</v>
          </cell>
          <cell r="B143">
            <v>0</v>
          </cell>
        </row>
        <row r="144">
          <cell r="A144">
            <v>0</v>
          </cell>
          <cell r="B144">
            <v>0</v>
          </cell>
        </row>
        <row r="145">
          <cell r="A145">
            <v>0</v>
          </cell>
          <cell r="B145">
            <v>0</v>
          </cell>
        </row>
        <row r="146">
          <cell r="A146">
            <v>0</v>
          </cell>
          <cell r="B146">
            <v>0</v>
          </cell>
        </row>
        <row r="147">
          <cell r="A147">
            <v>0</v>
          </cell>
          <cell r="B147">
            <v>0</v>
          </cell>
        </row>
        <row r="148">
          <cell r="A148">
            <v>0</v>
          </cell>
          <cell r="B148">
            <v>0</v>
          </cell>
        </row>
        <row r="149">
          <cell r="A149">
            <v>0</v>
          </cell>
          <cell r="B149">
            <v>0</v>
          </cell>
        </row>
        <row r="150">
          <cell r="A150">
            <v>0</v>
          </cell>
          <cell r="B150">
            <v>0</v>
          </cell>
        </row>
        <row r="151">
          <cell r="A151">
            <v>0</v>
          </cell>
          <cell r="B151">
            <v>0</v>
          </cell>
        </row>
        <row r="152">
          <cell r="A152">
            <v>0</v>
          </cell>
          <cell r="B152">
            <v>0</v>
          </cell>
        </row>
        <row r="153">
          <cell r="A153">
            <v>0</v>
          </cell>
          <cell r="B153">
            <v>0</v>
          </cell>
        </row>
        <row r="154">
          <cell r="A154">
            <v>0</v>
          </cell>
          <cell r="B154">
            <v>0</v>
          </cell>
        </row>
        <row r="155">
          <cell r="A155">
            <v>0</v>
          </cell>
          <cell r="B155">
            <v>0</v>
          </cell>
        </row>
        <row r="156">
          <cell r="A156">
            <v>0</v>
          </cell>
          <cell r="B156">
            <v>0</v>
          </cell>
        </row>
        <row r="157">
          <cell r="A157">
            <v>0</v>
          </cell>
          <cell r="B157">
            <v>0</v>
          </cell>
        </row>
        <row r="158">
          <cell r="A158">
            <v>0</v>
          </cell>
          <cell r="B158">
            <v>0</v>
          </cell>
        </row>
        <row r="159">
          <cell r="A159">
            <v>0</v>
          </cell>
          <cell r="B159">
            <v>0</v>
          </cell>
        </row>
        <row r="160">
          <cell r="A160">
            <v>0</v>
          </cell>
          <cell r="B160">
            <v>0</v>
          </cell>
        </row>
        <row r="161">
          <cell r="A161">
            <v>0</v>
          </cell>
          <cell r="B161">
            <v>0</v>
          </cell>
        </row>
        <row r="162">
          <cell r="A162">
            <v>0</v>
          </cell>
          <cell r="B162">
            <v>0</v>
          </cell>
        </row>
        <row r="163">
          <cell r="A163">
            <v>0</v>
          </cell>
          <cell r="B163">
            <v>0</v>
          </cell>
        </row>
        <row r="164">
          <cell r="A164">
            <v>0</v>
          </cell>
          <cell r="B164">
            <v>0</v>
          </cell>
        </row>
        <row r="165">
          <cell r="A165">
            <v>0</v>
          </cell>
          <cell r="B165">
            <v>0</v>
          </cell>
        </row>
        <row r="166">
          <cell r="A166">
            <v>0</v>
          </cell>
          <cell r="B166">
            <v>0</v>
          </cell>
        </row>
        <row r="167">
          <cell r="A167">
            <v>0</v>
          </cell>
          <cell r="B167">
            <v>0</v>
          </cell>
        </row>
        <row r="168">
          <cell r="A168">
            <v>0</v>
          </cell>
          <cell r="B168">
            <v>0</v>
          </cell>
        </row>
        <row r="169">
          <cell r="A169">
            <v>0</v>
          </cell>
          <cell r="B169">
            <v>0</v>
          </cell>
        </row>
        <row r="170">
          <cell r="A170">
            <v>0</v>
          </cell>
          <cell r="B170">
            <v>0</v>
          </cell>
        </row>
        <row r="171">
          <cell r="A171">
            <v>0</v>
          </cell>
          <cell r="B171">
            <v>0</v>
          </cell>
        </row>
        <row r="172">
          <cell r="A172">
            <v>0</v>
          </cell>
          <cell r="B172">
            <v>0</v>
          </cell>
        </row>
        <row r="173">
          <cell r="A173">
            <v>0</v>
          </cell>
          <cell r="B173">
            <v>0</v>
          </cell>
        </row>
        <row r="174">
          <cell r="A174">
            <v>0</v>
          </cell>
          <cell r="B174">
            <v>0</v>
          </cell>
        </row>
        <row r="175">
          <cell r="A175">
            <v>0</v>
          </cell>
          <cell r="B175">
            <v>0</v>
          </cell>
        </row>
        <row r="176">
          <cell r="A176">
            <v>0</v>
          </cell>
          <cell r="B176">
            <v>0</v>
          </cell>
        </row>
        <row r="177">
          <cell r="A177">
            <v>85</v>
          </cell>
          <cell r="B177">
            <v>23207586</v>
          </cell>
        </row>
        <row r="178">
          <cell r="A178">
            <v>86</v>
          </cell>
          <cell r="B178">
            <v>0</v>
          </cell>
        </row>
        <row r="179">
          <cell r="A179">
            <v>87</v>
          </cell>
          <cell r="B179">
            <v>23207586</v>
          </cell>
        </row>
        <row r="180">
          <cell r="A180">
            <v>90</v>
          </cell>
          <cell r="B180">
            <v>0</v>
          </cell>
        </row>
        <row r="181">
          <cell r="A181">
            <v>39</v>
          </cell>
          <cell r="B181">
            <v>0</v>
          </cell>
        </row>
        <row r="182">
          <cell r="A182">
            <v>91</v>
          </cell>
          <cell r="B182">
            <v>0</v>
          </cell>
        </row>
      </sheetData>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95"/>
  <sheetViews>
    <sheetView showGridLines="0" topLeftCell="A64" zoomScale="80" zoomScaleNormal="80" zoomScaleSheetLayoutView="80" zoomScalePageLayoutView="115" workbookViewId="0">
      <selection activeCell="C79" sqref="C79"/>
    </sheetView>
  </sheetViews>
  <sheetFormatPr baseColWidth="10" defaultColWidth="9.140625" defaultRowHeight="15" x14ac:dyDescent="0.25"/>
  <cols>
    <col min="1" max="1" width="1.7109375" style="7" customWidth="1"/>
    <col min="2" max="2" width="4.42578125" style="7" bestFit="1" customWidth="1"/>
    <col min="3" max="3" width="33.28515625" style="7" customWidth="1"/>
    <col min="4" max="4" width="24.42578125" style="7" customWidth="1"/>
    <col min="5" max="5" width="16.85546875" style="7" customWidth="1"/>
    <col min="6" max="6" width="14" style="7" customWidth="1"/>
    <col min="7" max="7" width="14.85546875" style="7" customWidth="1"/>
    <col min="8" max="8" width="19.42578125" style="7" customWidth="1"/>
    <col min="9" max="9" width="13.42578125" style="7" customWidth="1"/>
    <col min="10" max="10" width="18.42578125" style="6" customWidth="1"/>
    <col min="11" max="11" width="15.42578125" style="6" bestFit="1" customWidth="1"/>
    <col min="12" max="12" width="15.85546875" style="6" customWidth="1"/>
    <col min="13" max="13" width="12" style="6" bestFit="1" customWidth="1"/>
    <col min="14" max="14" width="10.42578125" style="7" hidden="1" customWidth="1"/>
    <col min="15" max="15" width="10.85546875" style="7" hidden="1" customWidth="1"/>
    <col min="16" max="16" width="0" style="7" hidden="1" customWidth="1"/>
    <col min="17" max="17" width="9.140625" style="7" customWidth="1"/>
    <col min="18" max="20" width="9.140625" style="7"/>
    <col min="21" max="21" width="3.140625" style="7" customWidth="1"/>
    <col min="22" max="23" width="9.140625" style="7"/>
    <col min="24" max="24" width="8.85546875" style="7" customWidth="1"/>
    <col min="25" max="16384" width="9.140625" style="7"/>
  </cols>
  <sheetData>
    <row r="1" spans="1:20" x14ac:dyDescent="0.25">
      <c r="A1" s="43"/>
      <c r="B1" s="43"/>
      <c r="C1" s="43"/>
      <c r="D1" s="43"/>
      <c r="E1" s="43"/>
      <c r="F1" s="43"/>
      <c r="G1" s="43"/>
      <c r="H1" s="43"/>
      <c r="I1" s="43"/>
      <c r="J1" s="44"/>
      <c r="K1" s="44"/>
      <c r="L1" s="44"/>
      <c r="M1" s="44"/>
      <c r="N1" s="43"/>
      <c r="O1" s="43"/>
      <c r="P1" s="43"/>
      <c r="Q1" s="43"/>
      <c r="R1" s="43"/>
      <c r="S1" s="43"/>
      <c r="T1" s="43"/>
    </row>
    <row r="2" spans="1:20" x14ac:dyDescent="0.25">
      <c r="A2" s="43"/>
      <c r="B2" s="366" t="s">
        <v>85</v>
      </c>
      <c r="C2" s="367"/>
      <c r="D2" s="367"/>
      <c r="E2" s="367"/>
      <c r="F2" s="367"/>
      <c r="G2" s="367"/>
      <c r="H2" s="367"/>
      <c r="I2" s="367"/>
      <c r="J2" s="367"/>
      <c r="K2" s="367"/>
      <c r="L2" s="368"/>
      <c r="M2" s="44"/>
      <c r="N2" s="43"/>
      <c r="O2" s="43"/>
      <c r="P2" s="43"/>
      <c r="Q2" s="43"/>
      <c r="R2" s="43"/>
      <c r="S2" s="43"/>
      <c r="T2" s="43"/>
    </row>
    <row r="3" spans="1:20" x14ac:dyDescent="0.25">
      <c r="A3" s="43"/>
      <c r="B3" s="43"/>
      <c r="C3" s="43"/>
      <c r="D3" s="43"/>
      <c r="E3" s="43"/>
      <c r="F3" s="43"/>
      <c r="G3" s="43"/>
      <c r="H3" s="43"/>
      <c r="I3" s="43"/>
      <c r="J3" s="44"/>
      <c r="K3" s="44"/>
      <c r="L3" s="44"/>
      <c r="M3" s="44"/>
      <c r="N3" s="43"/>
      <c r="O3" s="43"/>
      <c r="P3" s="43"/>
      <c r="Q3" s="43"/>
      <c r="R3" s="43"/>
      <c r="S3" s="43"/>
      <c r="T3" s="43"/>
    </row>
    <row r="4" spans="1:20" x14ac:dyDescent="0.25">
      <c r="A4" s="43"/>
      <c r="B4" s="45" t="s">
        <v>314</v>
      </c>
      <c r="C4" s="43"/>
      <c r="D4" s="43"/>
      <c r="E4" s="43"/>
      <c r="F4" s="43"/>
      <c r="G4" s="43"/>
      <c r="H4" s="43"/>
      <c r="I4" s="43"/>
      <c r="J4" s="44"/>
      <c r="K4" s="44"/>
      <c r="L4" s="44"/>
      <c r="M4" s="44"/>
      <c r="N4" s="43"/>
      <c r="O4" s="43"/>
      <c r="P4" s="43"/>
      <c r="Q4" s="43"/>
      <c r="R4" s="43"/>
      <c r="S4" s="43"/>
      <c r="T4" s="43"/>
    </row>
    <row r="5" spans="1:20" ht="15" customHeight="1" x14ac:dyDescent="0.25">
      <c r="A5" s="43"/>
      <c r="B5" s="370" t="s">
        <v>429</v>
      </c>
      <c r="C5" s="374" t="s">
        <v>401</v>
      </c>
      <c r="D5" s="374"/>
      <c r="E5" s="374"/>
      <c r="F5" s="374"/>
      <c r="G5" s="374"/>
      <c r="H5" s="374"/>
      <c r="I5" s="374"/>
      <c r="J5" s="374"/>
      <c r="K5" s="374"/>
      <c r="L5" s="374"/>
      <c r="M5" s="46"/>
      <c r="N5" s="43"/>
      <c r="O5" s="43"/>
      <c r="P5" s="43"/>
      <c r="Q5" s="43"/>
      <c r="R5" s="43"/>
      <c r="S5" s="43"/>
      <c r="T5" s="43"/>
    </row>
    <row r="6" spans="1:20" ht="15" customHeight="1" x14ac:dyDescent="0.25">
      <c r="A6" s="43"/>
      <c r="B6" s="370"/>
      <c r="C6" s="374"/>
      <c r="D6" s="374"/>
      <c r="E6" s="374"/>
      <c r="F6" s="374"/>
      <c r="G6" s="374"/>
      <c r="H6" s="374"/>
      <c r="I6" s="374"/>
      <c r="J6" s="374"/>
      <c r="K6" s="374"/>
      <c r="L6" s="374"/>
      <c r="M6" s="46"/>
      <c r="N6" s="43"/>
      <c r="O6" s="43"/>
      <c r="P6" s="43"/>
      <c r="Q6" s="43"/>
      <c r="R6" s="43"/>
      <c r="S6" s="43"/>
      <c r="T6" s="43"/>
    </row>
    <row r="7" spans="1:20" x14ac:dyDescent="0.25">
      <c r="A7" s="43"/>
      <c r="B7" s="370"/>
      <c r="C7" s="374"/>
      <c r="D7" s="374"/>
      <c r="E7" s="374"/>
      <c r="F7" s="374"/>
      <c r="G7" s="374"/>
      <c r="H7" s="374"/>
      <c r="I7" s="374"/>
      <c r="J7" s="374"/>
      <c r="K7" s="374"/>
      <c r="L7" s="374"/>
      <c r="M7" s="46"/>
      <c r="N7" s="43"/>
      <c r="O7" s="43"/>
      <c r="P7" s="43"/>
      <c r="Q7" s="43"/>
      <c r="R7" s="43"/>
      <c r="S7" s="43"/>
      <c r="T7" s="43"/>
    </row>
    <row r="8" spans="1:20" x14ac:dyDescent="0.25">
      <c r="A8" s="43"/>
      <c r="B8" s="43"/>
      <c r="C8" s="43"/>
      <c r="D8" s="43"/>
      <c r="E8" s="43"/>
      <c r="F8" s="43"/>
      <c r="G8" s="43"/>
      <c r="H8" s="43"/>
      <c r="I8" s="43"/>
      <c r="J8" s="44"/>
      <c r="K8" s="44"/>
      <c r="L8" s="44"/>
      <c r="M8" s="44"/>
      <c r="N8" s="43"/>
      <c r="O8" s="43"/>
      <c r="P8" s="43"/>
      <c r="Q8" s="43"/>
      <c r="R8" s="43"/>
      <c r="S8" s="43"/>
      <c r="T8" s="43"/>
    </row>
    <row r="9" spans="1:20" x14ac:dyDescent="0.25">
      <c r="A9" s="43"/>
      <c r="B9" s="45" t="s">
        <v>349</v>
      </c>
      <c r="C9" s="371" t="s">
        <v>31</v>
      </c>
      <c r="D9" s="371"/>
      <c r="E9" s="371"/>
      <c r="F9" s="371"/>
      <c r="G9" s="371"/>
      <c r="H9" s="371"/>
      <c r="I9" s="371"/>
      <c r="J9" s="371"/>
      <c r="K9" s="371"/>
      <c r="L9" s="371"/>
      <c r="M9" s="44"/>
      <c r="N9" s="43"/>
      <c r="O9" s="43"/>
      <c r="P9" s="43"/>
      <c r="Q9" s="43"/>
      <c r="R9" s="43"/>
      <c r="S9" s="43"/>
      <c r="T9" s="43"/>
    </row>
    <row r="10" spans="1:20" x14ac:dyDescent="0.25">
      <c r="A10" s="43"/>
      <c r="B10" s="43"/>
      <c r="C10" s="371"/>
      <c r="D10" s="371"/>
      <c r="E10" s="371"/>
      <c r="F10" s="371"/>
      <c r="G10" s="371"/>
      <c r="H10" s="371"/>
      <c r="I10" s="371"/>
      <c r="J10" s="371"/>
      <c r="K10" s="371"/>
      <c r="L10" s="371"/>
      <c r="M10" s="44"/>
      <c r="N10" s="43"/>
      <c r="O10" s="43"/>
      <c r="P10" s="43"/>
      <c r="Q10" s="43"/>
      <c r="R10" s="43"/>
      <c r="S10" s="43"/>
      <c r="T10" s="43"/>
    </row>
    <row r="11" spans="1:20" ht="25.5" x14ac:dyDescent="0.25">
      <c r="A11" s="43"/>
      <c r="B11" s="43"/>
      <c r="C11" s="47"/>
      <c r="D11" s="47"/>
      <c r="E11" s="47"/>
      <c r="F11" s="47"/>
      <c r="G11" s="47"/>
      <c r="H11" s="47"/>
      <c r="I11" s="47"/>
      <c r="J11" s="48" t="s">
        <v>247</v>
      </c>
      <c r="K11" s="49" t="s">
        <v>366</v>
      </c>
      <c r="L11" s="49" t="s">
        <v>2</v>
      </c>
      <c r="M11" s="44"/>
      <c r="N11" s="43"/>
      <c r="O11" s="43"/>
      <c r="P11" s="43"/>
      <c r="Q11" s="43"/>
      <c r="R11" s="43"/>
      <c r="S11" s="43"/>
      <c r="T11" s="43"/>
    </row>
    <row r="12" spans="1:20" x14ac:dyDescent="0.25">
      <c r="A12" s="43"/>
      <c r="B12" s="43"/>
      <c r="C12" s="50" t="s">
        <v>130</v>
      </c>
      <c r="D12" s="50"/>
      <c r="E12" s="50"/>
      <c r="F12" s="50"/>
      <c r="G12" s="50"/>
      <c r="H12" s="50"/>
      <c r="I12" s="43"/>
      <c r="J12" s="51">
        <v>0.5</v>
      </c>
      <c r="K12" s="50">
        <v>15000000</v>
      </c>
      <c r="L12" s="50">
        <f>+K12*1.027</f>
        <v>15404999.999999998</v>
      </c>
      <c r="M12" s="43"/>
      <c r="N12" s="43"/>
      <c r="O12" s="43"/>
      <c r="P12" s="43"/>
      <c r="Q12" s="43"/>
      <c r="R12" s="43"/>
      <c r="S12" s="43"/>
      <c r="T12" s="43"/>
    </row>
    <row r="13" spans="1:20" ht="15" customHeight="1" x14ac:dyDescent="0.25">
      <c r="A13" s="43"/>
      <c r="B13" s="43"/>
      <c r="C13" s="50" t="s">
        <v>367</v>
      </c>
      <c r="D13" s="50"/>
      <c r="E13" s="50"/>
      <c r="F13" s="50"/>
      <c r="G13" s="50"/>
      <c r="H13" s="50"/>
      <c r="I13" s="43"/>
      <c r="J13" s="51">
        <v>0.5</v>
      </c>
      <c r="K13" s="50">
        <f>+K12</f>
        <v>15000000</v>
      </c>
      <c r="L13" s="50">
        <f>+K13*1.027</f>
        <v>15404999.999999998</v>
      </c>
      <c r="M13" s="43"/>
      <c r="N13" s="43"/>
      <c r="O13" s="43"/>
      <c r="P13" s="43"/>
      <c r="Q13" s="43"/>
      <c r="R13" s="43"/>
      <c r="S13" s="43"/>
      <c r="T13" s="43"/>
    </row>
    <row r="14" spans="1:20" ht="15.75" thickBot="1" x14ac:dyDescent="0.3">
      <c r="A14" s="43"/>
      <c r="B14" s="43"/>
      <c r="C14" s="50"/>
      <c r="D14" s="50" t="s">
        <v>368</v>
      </c>
      <c r="E14" s="50"/>
      <c r="F14" s="50"/>
      <c r="G14" s="50"/>
      <c r="H14" s="50"/>
      <c r="I14" s="50"/>
      <c r="J14" s="44"/>
      <c r="K14" s="52">
        <f>SUM(K12:K13)</f>
        <v>30000000</v>
      </c>
      <c r="L14" s="52">
        <f>SUM(L12:L13)</f>
        <v>30809999.999999996</v>
      </c>
      <c r="M14" s="43"/>
      <c r="N14" s="43"/>
      <c r="O14" s="43"/>
      <c r="P14" s="43"/>
      <c r="Q14" s="43"/>
      <c r="R14" s="43"/>
      <c r="S14" s="43"/>
      <c r="T14" s="43"/>
    </row>
    <row r="15" spans="1:20" ht="15.75" thickTop="1" x14ac:dyDescent="0.25">
      <c r="A15" s="43"/>
      <c r="B15" s="53"/>
      <c r="C15" s="369"/>
      <c r="D15" s="369"/>
      <c r="E15" s="369"/>
      <c r="F15" s="369"/>
      <c r="G15" s="369"/>
      <c r="H15" s="369"/>
      <c r="I15" s="369"/>
      <c r="J15" s="369"/>
      <c r="K15" s="369"/>
      <c r="L15" s="369"/>
      <c r="M15" s="44"/>
      <c r="N15" s="43"/>
      <c r="O15" s="43"/>
      <c r="P15" s="43"/>
      <c r="Q15" s="43"/>
      <c r="R15" s="43"/>
      <c r="S15" s="43"/>
      <c r="T15" s="43"/>
    </row>
    <row r="16" spans="1:20" x14ac:dyDescent="0.25">
      <c r="A16" s="43"/>
      <c r="B16" s="45" t="s">
        <v>350</v>
      </c>
      <c r="C16" s="54" t="s">
        <v>3</v>
      </c>
      <c r="D16" s="43"/>
      <c r="E16" s="43"/>
      <c r="F16" s="43"/>
      <c r="G16" s="43"/>
      <c r="H16" s="43"/>
      <c r="I16" s="43"/>
      <c r="J16" s="44"/>
      <c r="K16" s="44"/>
      <c r="L16" s="44"/>
      <c r="M16" s="44"/>
      <c r="N16" s="43"/>
      <c r="O16" s="43"/>
      <c r="P16" s="43"/>
      <c r="Q16" s="43"/>
      <c r="R16" s="43"/>
      <c r="S16" s="43"/>
      <c r="T16" s="43"/>
    </row>
    <row r="17" spans="1:20" x14ac:dyDescent="0.25">
      <c r="A17" s="43"/>
      <c r="B17" s="43"/>
      <c r="C17" s="43"/>
      <c r="D17" s="43"/>
      <c r="E17" s="43"/>
      <c r="F17" s="43"/>
      <c r="G17" s="43"/>
      <c r="H17" s="43"/>
      <c r="I17" s="43"/>
      <c r="J17" s="44"/>
      <c r="K17" s="44"/>
      <c r="L17" s="44"/>
      <c r="M17" s="44"/>
      <c r="N17" s="43"/>
      <c r="O17" s="43"/>
      <c r="P17" s="43"/>
      <c r="Q17" s="43"/>
      <c r="R17" s="43"/>
      <c r="S17" s="43"/>
      <c r="T17" s="43"/>
    </row>
    <row r="18" spans="1:20" s="8" customFormat="1" ht="25.5" x14ac:dyDescent="0.2">
      <c r="A18" s="43"/>
      <c r="B18" s="43"/>
      <c r="C18" s="55" t="s">
        <v>417</v>
      </c>
      <c r="D18" s="56"/>
      <c r="E18" s="56"/>
      <c r="F18" s="56"/>
      <c r="G18" s="56"/>
      <c r="H18" s="56"/>
      <c r="I18" s="56"/>
      <c r="J18" s="57" t="s">
        <v>369</v>
      </c>
      <c r="K18" s="57" t="s">
        <v>386</v>
      </c>
      <c r="L18" s="57" t="s">
        <v>385</v>
      </c>
      <c r="M18" s="44"/>
      <c r="N18" s="43"/>
      <c r="O18" s="43"/>
      <c r="P18" s="43"/>
      <c r="Q18" s="43"/>
      <c r="R18" s="43"/>
      <c r="S18" s="43"/>
      <c r="T18" s="43"/>
    </row>
    <row r="19" spans="1:20" s="8" customFormat="1" ht="12.75" x14ac:dyDescent="0.2">
      <c r="A19" s="43"/>
      <c r="B19" s="43"/>
      <c r="C19" s="58" t="s">
        <v>248</v>
      </c>
      <c r="D19" s="59"/>
      <c r="E19" s="59"/>
      <c r="F19" s="59"/>
      <c r="G19" s="59"/>
      <c r="H19" s="59"/>
      <c r="I19" s="59"/>
      <c r="J19" s="60"/>
      <c r="K19" s="60"/>
      <c r="L19" s="60"/>
      <c r="M19" s="44"/>
      <c r="N19" s="43"/>
      <c r="O19" s="43"/>
      <c r="P19" s="43"/>
      <c r="Q19" s="43"/>
      <c r="R19" s="43"/>
      <c r="S19" s="43"/>
      <c r="T19" s="43"/>
    </row>
    <row r="20" spans="1:20" s="8" customFormat="1" ht="12.75" x14ac:dyDescent="0.2">
      <c r="A20" s="43"/>
      <c r="B20" s="43"/>
      <c r="C20" s="58" t="s">
        <v>4</v>
      </c>
      <c r="D20" s="59"/>
      <c r="E20" s="61"/>
      <c r="F20" s="62"/>
      <c r="G20" s="62"/>
      <c r="H20" s="62"/>
      <c r="I20" s="62"/>
      <c r="J20" s="355">
        <v>95000000</v>
      </c>
      <c r="K20" s="356"/>
      <c r="L20" s="356">
        <f>+J20-K20</f>
        <v>95000000</v>
      </c>
      <c r="M20" s="44"/>
      <c r="N20" s="63">
        <f>L20</f>
        <v>95000000</v>
      </c>
      <c r="O20" s="43"/>
      <c r="P20" s="43"/>
      <c r="Q20" s="43"/>
      <c r="R20" s="43"/>
      <c r="S20" s="43"/>
      <c r="T20" s="43"/>
    </row>
    <row r="21" spans="1:20" s="8" customFormat="1" ht="12.75" x14ac:dyDescent="0.2">
      <c r="A21" s="43"/>
      <c r="B21" s="43"/>
      <c r="C21" s="64" t="s">
        <v>408</v>
      </c>
      <c r="D21" s="65"/>
      <c r="E21" s="66"/>
      <c r="F21" s="67"/>
      <c r="G21" s="67"/>
      <c r="H21" s="67"/>
      <c r="I21" s="67"/>
      <c r="J21" s="106">
        <v>8000000</v>
      </c>
      <c r="K21" s="69">
        <v>8000000</v>
      </c>
      <c r="L21" s="69">
        <f t="shared" ref="L21:L23" si="0">+J21-K21</f>
        <v>0</v>
      </c>
      <c r="M21" s="44"/>
      <c r="N21" s="70"/>
      <c r="O21" s="43"/>
      <c r="P21" s="43"/>
      <c r="Q21" s="43"/>
      <c r="R21" s="43"/>
      <c r="S21" s="43"/>
      <c r="T21" s="43"/>
    </row>
    <row r="22" spans="1:20" s="8" customFormat="1" ht="12.75" x14ac:dyDescent="0.2">
      <c r="A22" s="43"/>
      <c r="B22" s="71"/>
      <c r="C22" s="72" t="s">
        <v>5</v>
      </c>
      <c r="D22" s="73"/>
      <c r="E22" s="74"/>
      <c r="F22" s="75"/>
      <c r="G22" s="75"/>
      <c r="H22" s="75"/>
      <c r="I22" s="75"/>
      <c r="J22" s="354">
        <v>5000000</v>
      </c>
      <c r="K22" s="344">
        <v>5000000</v>
      </c>
      <c r="L22" s="69">
        <f t="shared" si="0"/>
        <v>0</v>
      </c>
      <c r="M22" s="44"/>
      <c r="N22" s="70">
        <f>K22</f>
        <v>5000000</v>
      </c>
      <c r="O22" s="43"/>
      <c r="P22" s="43"/>
      <c r="Q22" s="43"/>
      <c r="R22" s="43"/>
      <c r="S22" s="43"/>
      <c r="T22" s="43"/>
    </row>
    <row r="23" spans="1:20" s="8" customFormat="1" ht="12.75" x14ac:dyDescent="0.2">
      <c r="A23" s="43"/>
      <c r="B23" s="43"/>
      <c r="C23" s="76" t="s">
        <v>402</v>
      </c>
      <c r="D23" s="77"/>
      <c r="E23" s="78"/>
      <c r="F23" s="79"/>
      <c r="G23" s="79"/>
      <c r="H23" s="79"/>
      <c r="I23" s="79"/>
      <c r="J23" s="108">
        <v>8000000</v>
      </c>
      <c r="K23" s="81"/>
      <c r="L23" s="344">
        <f t="shared" si="0"/>
        <v>8000000</v>
      </c>
      <c r="M23" s="44"/>
      <c r="N23" s="82"/>
      <c r="O23" s="43"/>
      <c r="P23" s="43"/>
      <c r="Q23" s="43"/>
      <c r="R23" s="43"/>
      <c r="S23" s="43"/>
      <c r="T23" s="43"/>
    </row>
    <row r="24" spans="1:20" s="8" customFormat="1" ht="13.5" thickBot="1" x14ac:dyDescent="0.25">
      <c r="A24" s="43"/>
      <c r="B24" s="43"/>
      <c r="C24" s="83" t="s">
        <v>316</v>
      </c>
      <c r="D24" s="84"/>
      <c r="E24" s="85"/>
      <c r="F24" s="85"/>
      <c r="G24" s="85"/>
      <c r="H24" s="85"/>
      <c r="I24" s="85"/>
      <c r="J24" s="86">
        <f>SUM(J20:J23)</f>
        <v>116000000</v>
      </c>
      <c r="K24" s="87">
        <f>SUM(K20:K23)</f>
        <v>13000000</v>
      </c>
      <c r="L24" s="357">
        <f>SUM(L20:L23)</f>
        <v>103000000</v>
      </c>
      <c r="M24" s="44"/>
      <c r="N24" s="43"/>
      <c r="O24" s="88">
        <f>SUM(N20:N23)</f>
        <v>100000000</v>
      </c>
      <c r="P24" s="43"/>
      <c r="Q24" s="43"/>
      <c r="R24" s="43"/>
      <c r="S24" s="43"/>
      <c r="T24" s="43"/>
    </row>
    <row r="25" spans="1:20" s="8" customFormat="1" ht="13.5" thickTop="1" x14ac:dyDescent="0.2">
      <c r="A25" s="43"/>
      <c r="B25" s="43"/>
      <c r="C25" s="43"/>
      <c r="D25" s="43"/>
      <c r="E25" s="43"/>
      <c r="F25" s="43"/>
      <c r="G25" s="43"/>
      <c r="H25" s="43"/>
      <c r="I25" s="43"/>
      <c r="J25" s="44"/>
      <c r="K25" s="44"/>
      <c r="L25" s="44"/>
      <c r="M25" s="44"/>
      <c r="N25" s="43"/>
      <c r="O25" s="43"/>
      <c r="P25" s="43"/>
      <c r="Q25" s="43"/>
      <c r="R25" s="43"/>
      <c r="S25" s="43"/>
      <c r="T25" s="43"/>
    </row>
    <row r="26" spans="1:20" s="8" customFormat="1" ht="12.75" x14ac:dyDescent="0.2">
      <c r="A26" s="43"/>
      <c r="B26" s="43"/>
      <c r="C26" s="89" t="s">
        <v>422</v>
      </c>
      <c r="D26" s="56"/>
      <c r="E26" s="90"/>
      <c r="F26" s="91"/>
      <c r="G26" s="91"/>
      <c r="H26" s="91"/>
      <c r="I26" s="91"/>
      <c r="J26" s="92"/>
      <c r="K26" s="93"/>
      <c r="L26" s="57" t="s">
        <v>254</v>
      </c>
      <c r="M26" s="44"/>
      <c r="N26" s="43"/>
      <c r="O26" s="43"/>
      <c r="P26" s="43"/>
      <c r="Q26" s="43"/>
      <c r="R26" s="43"/>
      <c r="S26" s="43"/>
      <c r="T26" s="43"/>
    </row>
    <row r="27" spans="1:20" s="8" customFormat="1" ht="12.75" x14ac:dyDescent="0.2">
      <c r="A27" s="43"/>
      <c r="B27" s="43"/>
      <c r="C27" s="64" t="s">
        <v>364</v>
      </c>
      <c r="D27" s="65"/>
      <c r="E27" s="66"/>
      <c r="F27" s="67"/>
      <c r="G27" s="67"/>
      <c r="H27" s="67"/>
      <c r="I27" s="67"/>
      <c r="J27" s="94"/>
      <c r="K27" s="95"/>
      <c r="L27" s="69">
        <v>901125</v>
      </c>
      <c r="M27" s="44"/>
      <c r="N27" s="63">
        <f>L27</f>
        <v>901125</v>
      </c>
      <c r="O27" s="43"/>
      <c r="P27" s="43"/>
      <c r="Q27" s="43"/>
      <c r="R27" s="43"/>
      <c r="S27" s="43"/>
      <c r="T27" s="43"/>
    </row>
    <row r="28" spans="1:20" s="8" customFormat="1" ht="12.75" x14ac:dyDescent="0.2">
      <c r="A28" s="43"/>
      <c r="B28" s="43"/>
      <c r="C28" s="64" t="s">
        <v>388</v>
      </c>
      <c r="D28" s="65"/>
      <c r="E28" s="66"/>
      <c r="F28" s="67"/>
      <c r="G28" s="67"/>
      <c r="H28" s="67"/>
      <c r="I28" s="67"/>
      <c r="J28" s="94"/>
      <c r="K28" s="95"/>
      <c r="L28" s="69">
        <v>8000000</v>
      </c>
      <c r="M28" s="44"/>
      <c r="N28" s="82"/>
      <c r="O28" s="43"/>
      <c r="P28" s="43"/>
      <c r="Q28" s="43"/>
      <c r="R28" s="43"/>
      <c r="S28" s="43"/>
      <c r="T28" s="43"/>
    </row>
    <row r="29" spans="1:20" s="8" customFormat="1" ht="13.5" thickBot="1" x14ac:dyDescent="0.25">
      <c r="A29" s="43"/>
      <c r="B29" s="43"/>
      <c r="C29" s="83" t="s">
        <v>317</v>
      </c>
      <c r="D29" s="84"/>
      <c r="E29" s="85"/>
      <c r="F29" s="85"/>
      <c r="G29" s="85"/>
      <c r="H29" s="85"/>
      <c r="I29" s="85"/>
      <c r="J29" s="96"/>
      <c r="K29" s="97"/>
      <c r="L29" s="87">
        <f>SUM(L27:L28)</f>
        <v>8901125</v>
      </c>
      <c r="M29" s="44"/>
      <c r="N29" s="43"/>
      <c r="O29" s="98">
        <f>SUM(N27:N28)</f>
        <v>901125</v>
      </c>
      <c r="P29" s="43"/>
      <c r="Q29" s="43"/>
      <c r="R29" s="43"/>
      <c r="S29" s="43"/>
      <c r="T29" s="43"/>
    </row>
    <row r="30" spans="1:20" s="8" customFormat="1" ht="13.5" thickTop="1" x14ac:dyDescent="0.2">
      <c r="A30" s="43"/>
      <c r="B30" s="43"/>
      <c r="C30" s="99"/>
      <c r="D30" s="99"/>
      <c r="E30" s="67"/>
      <c r="F30" s="67"/>
      <c r="G30" s="67"/>
      <c r="H30" s="67"/>
      <c r="I30" s="67"/>
      <c r="J30" s="100"/>
      <c r="K30" s="100"/>
      <c r="L30" s="100"/>
      <c r="M30" s="44"/>
      <c r="N30" s="43"/>
      <c r="O30" s="43"/>
      <c r="P30" s="43"/>
      <c r="Q30" s="43"/>
      <c r="R30" s="43"/>
      <c r="S30" s="43"/>
      <c r="T30" s="43"/>
    </row>
    <row r="31" spans="1:20" s="8" customFormat="1" ht="12.75" x14ac:dyDescent="0.2">
      <c r="A31" s="43"/>
      <c r="B31" s="43"/>
      <c r="C31" s="89" t="s">
        <v>418</v>
      </c>
      <c r="D31" s="56"/>
      <c r="E31" s="90"/>
      <c r="F31" s="91"/>
      <c r="G31" s="101"/>
      <c r="H31" s="90" t="s">
        <v>421</v>
      </c>
      <c r="I31" s="102" t="s">
        <v>312</v>
      </c>
      <c r="J31" s="372" t="s">
        <v>370</v>
      </c>
      <c r="K31" s="373"/>
      <c r="L31" s="103" t="s">
        <v>255</v>
      </c>
      <c r="M31" s="44"/>
      <c r="N31" s="43"/>
      <c r="O31" s="43"/>
      <c r="P31" s="43"/>
      <c r="Q31" s="43"/>
      <c r="R31" s="43"/>
      <c r="S31" s="43"/>
      <c r="T31" s="43"/>
    </row>
    <row r="32" spans="1:20" s="8" customFormat="1" ht="12.75" x14ac:dyDescent="0.2">
      <c r="A32" s="43"/>
      <c r="B32" s="43"/>
      <c r="C32" s="64" t="s">
        <v>382</v>
      </c>
      <c r="D32" s="65" t="s">
        <v>371</v>
      </c>
      <c r="E32" s="66"/>
      <c r="F32" s="67"/>
      <c r="G32" s="67"/>
      <c r="H32" s="104" t="s">
        <v>392</v>
      </c>
      <c r="I32" s="105">
        <v>0.369863</v>
      </c>
      <c r="J32" s="377">
        <f>ROUND(+L32*I32,0)</f>
        <v>92466</v>
      </c>
      <c r="K32" s="378"/>
      <c r="L32" s="358">
        <v>250000</v>
      </c>
      <c r="M32" s="44"/>
      <c r="N32" s="43"/>
      <c r="O32" s="43"/>
      <c r="P32" s="43"/>
      <c r="Q32" s="43"/>
      <c r="R32" s="43"/>
      <c r="S32" s="43"/>
      <c r="T32" s="43"/>
    </row>
    <row r="33" spans="1:20" s="8" customFormat="1" ht="12.75" x14ac:dyDescent="0.2">
      <c r="A33" s="43"/>
      <c r="B33" s="43"/>
      <c r="C33" s="64" t="s">
        <v>293</v>
      </c>
      <c r="D33" s="65" t="s">
        <v>372</v>
      </c>
      <c r="E33" s="66"/>
      <c r="F33" s="67"/>
      <c r="G33" s="67"/>
      <c r="H33" s="104" t="s">
        <v>393</v>
      </c>
      <c r="I33" s="105">
        <v>0.111111</v>
      </c>
      <c r="J33" s="379">
        <f>ROUND(+L33*I33,0)</f>
        <v>22222</v>
      </c>
      <c r="K33" s="380"/>
      <c r="L33" s="68">
        <v>200000</v>
      </c>
      <c r="M33" s="44"/>
      <c r="N33" s="43"/>
      <c r="O33" s="43"/>
      <c r="P33" s="43"/>
      <c r="Q33" s="43"/>
      <c r="R33" s="43"/>
      <c r="S33" s="43"/>
      <c r="T33" s="43"/>
    </row>
    <row r="34" spans="1:20" s="8" customFormat="1" ht="12.75" x14ac:dyDescent="0.2">
      <c r="A34" s="43"/>
      <c r="B34" s="43"/>
      <c r="C34" s="64" t="s">
        <v>373</v>
      </c>
      <c r="D34" s="65" t="s">
        <v>374</v>
      </c>
      <c r="E34" s="66"/>
      <c r="F34" s="67"/>
      <c r="G34" s="67"/>
      <c r="H34" s="104" t="s">
        <v>394</v>
      </c>
      <c r="I34" s="105">
        <v>0.22874700000000001</v>
      </c>
      <c r="J34" s="379">
        <f>ROUND(+L34*I34,0)</f>
        <v>34312</v>
      </c>
      <c r="K34" s="380"/>
      <c r="L34" s="68">
        <v>150000</v>
      </c>
      <c r="M34" s="44"/>
      <c r="N34" s="43"/>
      <c r="O34" s="43"/>
      <c r="P34" s="43"/>
      <c r="Q34" s="43"/>
      <c r="R34" s="43"/>
      <c r="S34" s="43"/>
      <c r="T34" s="43"/>
    </row>
    <row r="35" spans="1:20" s="8" customFormat="1" ht="12.75" x14ac:dyDescent="0.2">
      <c r="A35" s="43"/>
      <c r="B35" s="43"/>
      <c r="C35" s="64" t="s">
        <v>223</v>
      </c>
      <c r="D35" s="99" t="s">
        <v>375</v>
      </c>
      <c r="E35" s="66"/>
      <c r="F35" s="67"/>
      <c r="G35" s="67"/>
      <c r="H35" s="67"/>
      <c r="I35" s="67"/>
      <c r="J35" s="106"/>
      <c r="K35" s="107"/>
      <c r="L35" s="80">
        <v>30000</v>
      </c>
      <c r="M35" s="44"/>
      <c r="N35" s="43"/>
      <c r="O35" s="43"/>
      <c r="P35" s="43"/>
      <c r="Q35" s="43"/>
      <c r="R35" s="43"/>
      <c r="S35" s="43"/>
      <c r="T35" s="43"/>
    </row>
    <row r="36" spans="1:20" s="8" customFormat="1" ht="12.75" x14ac:dyDescent="0.2">
      <c r="A36" s="43"/>
      <c r="B36" s="43"/>
      <c r="C36" s="64" t="s">
        <v>387</v>
      </c>
      <c r="D36" s="99"/>
      <c r="E36" s="66"/>
      <c r="F36" s="67"/>
      <c r="G36" s="67"/>
      <c r="H36" s="67"/>
      <c r="I36" s="67"/>
      <c r="J36" s="108"/>
      <c r="K36" s="359"/>
      <c r="L36" s="353">
        <v>80000</v>
      </c>
      <c r="M36" s="109"/>
      <c r="N36" s="43"/>
      <c r="O36" s="43"/>
      <c r="P36" s="43"/>
      <c r="Q36" s="43"/>
      <c r="R36" s="43"/>
      <c r="S36" s="43"/>
      <c r="T36" s="43"/>
    </row>
    <row r="37" spans="1:20" s="8" customFormat="1" ht="15.75" customHeight="1" thickBot="1" x14ac:dyDescent="0.25">
      <c r="A37" s="43"/>
      <c r="B37" s="43"/>
      <c r="C37" s="83" t="s">
        <v>419</v>
      </c>
      <c r="D37" s="84"/>
      <c r="E37" s="85"/>
      <c r="F37" s="85"/>
      <c r="G37" s="85"/>
      <c r="H37" s="85"/>
      <c r="I37" s="85"/>
      <c r="J37" s="381">
        <f>SUM(J32:J36)</f>
        <v>149000</v>
      </c>
      <c r="K37" s="382"/>
      <c r="L37" s="360">
        <f>SUM(L32:L36)</f>
        <v>710000</v>
      </c>
      <c r="M37" s="44"/>
      <c r="N37" s="43"/>
      <c r="O37" s="43"/>
      <c r="P37" s="43"/>
      <c r="Q37" s="43"/>
      <c r="R37" s="43"/>
      <c r="S37" s="43"/>
      <c r="T37" s="43"/>
    </row>
    <row r="38" spans="1:20" s="8" customFormat="1" ht="13.5" thickTop="1" x14ac:dyDescent="0.2">
      <c r="A38" s="43"/>
      <c r="B38" s="43"/>
      <c r="C38" s="65"/>
      <c r="D38" s="65"/>
      <c r="E38" s="67"/>
      <c r="F38" s="67"/>
      <c r="G38" s="67"/>
      <c r="H38" s="67"/>
      <c r="I38" s="67"/>
      <c r="J38" s="94"/>
      <c r="K38" s="110"/>
      <c r="L38" s="110"/>
      <c r="M38" s="44"/>
      <c r="N38" s="43"/>
      <c r="O38" s="43"/>
      <c r="P38" s="43"/>
      <c r="Q38" s="43"/>
      <c r="R38" s="43"/>
      <c r="S38" s="43"/>
      <c r="T38" s="43"/>
    </row>
    <row r="39" spans="1:20" s="8" customFormat="1" ht="12.75" x14ac:dyDescent="0.2">
      <c r="A39" s="43"/>
      <c r="B39" s="43"/>
      <c r="C39" s="65"/>
      <c r="D39" s="65"/>
      <c r="E39" s="67"/>
      <c r="F39" s="67"/>
      <c r="G39" s="67"/>
      <c r="H39" s="67"/>
      <c r="I39" s="67"/>
      <c r="J39" s="94"/>
      <c r="K39" s="110"/>
      <c r="L39" s="110"/>
      <c r="M39" s="44"/>
      <c r="N39" s="43"/>
      <c r="O39" s="43"/>
      <c r="P39" s="43"/>
      <c r="Q39" s="43"/>
      <c r="R39" s="43"/>
      <c r="S39" s="43"/>
      <c r="T39" s="43"/>
    </row>
    <row r="40" spans="1:20" s="8" customFormat="1" ht="12.75" x14ac:dyDescent="0.2">
      <c r="A40" s="43"/>
      <c r="B40" s="43"/>
      <c r="C40" s="375" t="s">
        <v>420</v>
      </c>
      <c r="D40" s="376"/>
      <c r="E40" s="91"/>
      <c r="F40" s="91"/>
      <c r="G40" s="91"/>
      <c r="H40" s="91"/>
      <c r="I40" s="91"/>
      <c r="J40" s="57" t="s">
        <v>252</v>
      </c>
      <c r="K40" s="57" t="s">
        <v>258</v>
      </c>
      <c r="L40" s="57" t="s">
        <v>249</v>
      </c>
      <c r="M40" s="44"/>
      <c r="N40" s="43"/>
      <c r="O40" s="43"/>
      <c r="P40" s="43"/>
      <c r="Q40" s="43"/>
      <c r="R40" s="43"/>
      <c r="S40" s="43"/>
      <c r="T40" s="43"/>
    </row>
    <row r="41" spans="1:20" s="8" customFormat="1" ht="12.75" x14ac:dyDescent="0.2">
      <c r="A41" s="43"/>
      <c r="B41" s="43"/>
      <c r="C41" s="111" t="s">
        <v>43</v>
      </c>
      <c r="D41" s="112"/>
      <c r="E41" s="112"/>
      <c r="F41" s="112"/>
      <c r="G41" s="112"/>
      <c r="H41" s="112"/>
      <c r="I41" s="113"/>
      <c r="J41" s="68">
        <v>26000000</v>
      </c>
      <c r="K41" s="106">
        <v>4000000</v>
      </c>
      <c r="L41" s="358">
        <f t="shared" ref="L41:L42" si="1">+J41-K41</f>
        <v>22000000</v>
      </c>
      <c r="M41" s="44"/>
      <c r="N41" s="43"/>
      <c r="O41" s="43"/>
      <c r="P41" s="43"/>
      <c r="Q41" s="43"/>
      <c r="R41" s="43"/>
      <c r="S41" s="43"/>
      <c r="T41" s="43"/>
    </row>
    <row r="42" spans="1:20" s="8" customFormat="1" ht="12.75" x14ac:dyDescent="0.2">
      <c r="A42" s="43"/>
      <c r="B42" s="43"/>
      <c r="C42" s="114" t="s">
        <v>44</v>
      </c>
      <c r="D42" s="115"/>
      <c r="E42" s="115"/>
      <c r="F42" s="115"/>
      <c r="G42" s="115"/>
      <c r="H42" s="115"/>
      <c r="I42" s="115"/>
      <c r="J42" s="68">
        <v>8000000</v>
      </c>
      <c r="K42" s="106">
        <v>0</v>
      </c>
      <c r="L42" s="68">
        <f t="shared" si="1"/>
        <v>8000000</v>
      </c>
      <c r="M42" s="44"/>
      <c r="N42" s="43"/>
      <c r="O42" s="43"/>
      <c r="P42" s="43"/>
      <c r="Q42" s="43"/>
      <c r="R42" s="43"/>
      <c r="S42" s="43"/>
      <c r="T42" s="43"/>
    </row>
    <row r="43" spans="1:20" s="8" customFormat="1" ht="12.75" x14ac:dyDescent="0.2">
      <c r="A43" s="43"/>
      <c r="B43" s="43"/>
      <c r="C43" s="114" t="s">
        <v>42</v>
      </c>
      <c r="D43" s="116"/>
      <c r="E43" s="117">
        <v>8350000</v>
      </c>
      <c r="F43" s="116"/>
      <c r="G43" s="116"/>
      <c r="H43" s="116"/>
      <c r="I43" s="116"/>
      <c r="J43" s="68"/>
      <c r="K43" s="106">
        <v>350000</v>
      </c>
      <c r="L43" s="68">
        <f>+E43-K43</f>
        <v>8000000</v>
      </c>
      <c r="M43" s="44"/>
      <c r="N43" s="43"/>
      <c r="O43" s="43"/>
      <c r="P43" s="43"/>
      <c r="Q43" s="43"/>
      <c r="R43" s="43"/>
      <c r="S43" s="43"/>
      <c r="T43" s="43"/>
    </row>
    <row r="44" spans="1:20" s="8" customFormat="1" ht="12.75" x14ac:dyDescent="0.2">
      <c r="A44" s="43"/>
      <c r="B44" s="43"/>
      <c r="C44" s="118" t="s">
        <v>423</v>
      </c>
      <c r="D44" s="119" t="s">
        <v>259</v>
      </c>
      <c r="E44" s="120">
        <v>1129944</v>
      </c>
      <c r="F44" s="346"/>
      <c r="G44" s="119"/>
      <c r="H44" s="43"/>
      <c r="I44" s="43"/>
      <c r="J44" s="68"/>
      <c r="K44" s="106">
        <f>ROUND(E44*11.5%,0)</f>
        <v>129944</v>
      </c>
      <c r="L44" s="68">
        <f>+E44-K44</f>
        <v>1000000</v>
      </c>
      <c r="M44" s="44"/>
      <c r="N44" s="43"/>
      <c r="O44" s="43"/>
      <c r="P44" s="43"/>
      <c r="Q44" s="43"/>
      <c r="R44" s="43"/>
      <c r="S44" s="43"/>
      <c r="T44" s="43"/>
    </row>
    <row r="45" spans="1:20" s="8" customFormat="1" ht="12.75" x14ac:dyDescent="0.2">
      <c r="A45" s="43"/>
      <c r="B45" s="43"/>
      <c r="C45" s="118" t="s">
        <v>424</v>
      </c>
      <c r="D45" s="119"/>
      <c r="E45" s="119"/>
      <c r="F45" s="119"/>
      <c r="G45" s="119"/>
      <c r="H45" s="119"/>
      <c r="I45" s="119"/>
      <c r="J45" s="68"/>
      <c r="K45" s="106"/>
      <c r="L45" s="68">
        <v>201000</v>
      </c>
      <c r="M45" s="44"/>
      <c r="N45" s="43"/>
      <c r="O45" s="43"/>
      <c r="P45" s="43"/>
      <c r="Q45" s="43"/>
      <c r="R45" s="43"/>
      <c r="S45" s="43"/>
      <c r="T45" s="43"/>
    </row>
    <row r="46" spans="1:20" s="8" customFormat="1" ht="12.75" x14ac:dyDescent="0.2">
      <c r="A46" s="43"/>
      <c r="B46" s="43"/>
      <c r="C46" s="118" t="s">
        <v>245</v>
      </c>
      <c r="D46" s="119"/>
      <c r="E46" s="119"/>
      <c r="F46" s="119"/>
      <c r="G46" s="119"/>
      <c r="H46" s="119"/>
      <c r="I46" s="119"/>
      <c r="J46" s="68"/>
      <c r="K46" s="106"/>
      <c r="L46" s="68">
        <v>860000</v>
      </c>
      <c r="M46" s="44"/>
      <c r="N46" s="43"/>
      <c r="O46" s="43"/>
      <c r="P46" s="43"/>
      <c r="Q46" s="43"/>
      <c r="R46" s="43"/>
      <c r="S46" s="43"/>
      <c r="T46" s="43"/>
    </row>
    <row r="47" spans="1:20" s="8" customFormat="1" ht="12.75" x14ac:dyDescent="0.2">
      <c r="A47" s="43"/>
      <c r="B47" s="43"/>
      <c r="C47" s="118" t="s">
        <v>45</v>
      </c>
      <c r="D47" s="119"/>
      <c r="E47" s="119"/>
      <c r="F47" s="119"/>
      <c r="G47" s="119"/>
      <c r="H47" s="119"/>
      <c r="I47" s="119"/>
      <c r="J47" s="68"/>
      <c r="K47" s="106"/>
      <c r="L47" s="344">
        <v>320000</v>
      </c>
      <c r="M47" s="44"/>
      <c r="N47" s="43"/>
      <c r="O47" s="43"/>
      <c r="P47" s="43"/>
      <c r="Q47" s="43"/>
      <c r="R47" s="43"/>
      <c r="S47" s="43"/>
      <c r="T47" s="43"/>
    </row>
    <row r="48" spans="1:20" s="8" customFormat="1" ht="12.75" x14ac:dyDescent="0.2">
      <c r="A48" s="43"/>
      <c r="B48" s="43"/>
      <c r="C48" s="118" t="s">
        <v>46</v>
      </c>
      <c r="D48" s="119"/>
      <c r="E48" s="119"/>
      <c r="F48" s="119"/>
      <c r="G48" s="119"/>
      <c r="H48" s="119"/>
      <c r="I48" s="119"/>
      <c r="J48" s="68"/>
      <c r="K48" s="106"/>
      <c r="L48" s="344">
        <v>185000</v>
      </c>
      <c r="M48" s="44"/>
      <c r="N48" s="43"/>
      <c r="O48" s="43"/>
      <c r="P48" s="43"/>
      <c r="Q48" s="43"/>
      <c r="R48" s="43"/>
      <c r="S48" s="43"/>
      <c r="T48" s="43"/>
    </row>
    <row r="49" spans="1:20" s="8" customFormat="1" ht="12.75" x14ac:dyDescent="0.2">
      <c r="A49" s="43"/>
      <c r="B49" s="43"/>
      <c r="C49" s="118" t="s">
        <v>47</v>
      </c>
      <c r="D49" s="119"/>
      <c r="E49" s="119"/>
      <c r="F49" s="119"/>
      <c r="G49" s="119"/>
      <c r="H49" s="119"/>
      <c r="I49" s="119"/>
      <c r="J49" s="68"/>
      <c r="K49" s="106"/>
      <c r="L49" s="344">
        <v>2000000</v>
      </c>
      <c r="M49" s="44"/>
      <c r="N49" s="43"/>
      <c r="O49" s="43"/>
      <c r="P49" s="43"/>
      <c r="Q49" s="43"/>
      <c r="R49" s="43"/>
      <c r="S49" s="43"/>
      <c r="T49" s="43"/>
    </row>
    <row r="50" spans="1:20" s="8" customFormat="1" ht="12.75" x14ac:dyDescent="0.2">
      <c r="A50" s="43"/>
      <c r="B50" s="43"/>
      <c r="C50" s="114" t="s">
        <v>428</v>
      </c>
      <c r="D50" s="116"/>
      <c r="E50" s="121" t="s">
        <v>260</v>
      </c>
      <c r="F50" s="122">
        <v>220000</v>
      </c>
      <c r="G50" s="65" t="s">
        <v>389</v>
      </c>
      <c r="H50" s="43"/>
      <c r="I50" s="123">
        <v>280000</v>
      </c>
      <c r="J50" s="68"/>
      <c r="K50" s="106"/>
      <c r="L50" s="344">
        <f>+F50+I50</f>
        <v>500000</v>
      </c>
      <c r="M50" s="44"/>
      <c r="N50" s="43"/>
      <c r="O50" s="43"/>
      <c r="P50" s="43"/>
      <c r="Q50" s="43"/>
      <c r="R50" s="43"/>
      <c r="S50" s="43"/>
      <c r="T50" s="43"/>
    </row>
    <row r="51" spans="1:20" s="8" customFormat="1" ht="12.75" x14ac:dyDescent="0.2">
      <c r="A51" s="43"/>
      <c r="B51" s="43"/>
      <c r="C51" s="118" t="s">
        <v>376</v>
      </c>
      <c r="D51" s="119"/>
      <c r="E51" s="119"/>
      <c r="F51" s="119"/>
      <c r="G51" s="119"/>
      <c r="H51" s="119"/>
      <c r="I51" s="119"/>
      <c r="J51" s="68"/>
      <c r="K51" s="106"/>
      <c r="L51" s="68">
        <v>140000</v>
      </c>
      <c r="M51" s="44"/>
      <c r="N51" s="43"/>
      <c r="O51" s="43"/>
      <c r="P51" s="43"/>
      <c r="Q51" s="43"/>
      <c r="R51" s="43"/>
      <c r="S51" s="43"/>
      <c r="T51" s="43"/>
    </row>
    <row r="52" spans="1:20" s="8" customFormat="1" ht="12.75" x14ac:dyDescent="0.2">
      <c r="A52" s="43"/>
      <c r="B52" s="43"/>
      <c r="C52" s="118" t="s">
        <v>377</v>
      </c>
      <c r="D52" s="119"/>
      <c r="E52" s="119"/>
      <c r="F52" s="119"/>
      <c r="G52" s="119"/>
      <c r="H52" s="119"/>
      <c r="I52" s="119"/>
      <c r="J52" s="68"/>
      <c r="K52" s="106"/>
      <c r="L52" s="68">
        <f>+E86</f>
        <v>270000</v>
      </c>
      <c r="M52" s="44"/>
      <c r="N52" s="43"/>
      <c r="O52" s="43"/>
      <c r="P52" s="43"/>
      <c r="Q52" s="43"/>
      <c r="R52" s="43"/>
      <c r="S52" s="43"/>
      <c r="T52" s="43"/>
    </row>
    <row r="53" spans="1:20" s="8" customFormat="1" ht="12.75" x14ac:dyDescent="0.2">
      <c r="A53" s="43"/>
      <c r="B53" s="43"/>
      <c r="C53" s="124" t="s">
        <v>378</v>
      </c>
      <c r="D53" s="125"/>
      <c r="E53" s="125"/>
      <c r="F53" s="125"/>
      <c r="G53" s="125"/>
      <c r="H53" s="125"/>
      <c r="I53" s="125"/>
      <c r="J53" s="68"/>
      <c r="K53" s="106"/>
      <c r="L53" s="80">
        <f>+E80</f>
        <v>16000000</v>
      </c>
      <c r="M53" s="44"/>
      <c r="N53" s="43"/>
      <c r="O53" s="43"/>
      <c r="P53" s="43"/>
      <c r="Q53" s="43"/>
      <c r="R53" s="43"/>
      <c r="S53" s="43"/>
      <c r="T53" s="43"/>
    </row>
    <row r="54" spans="1:20" s="8" customFormat="1" ht="13.5" thickBot="1" x14ac:dyDescent="0.25">
      <c r="A54" s="43"/>
      <c r="B54" s="43"/>
      <c r="C54" s="83" t="s">
        <v>315</v>
      </c>
      <c r="D54" s="84"/>
      <c r="E54" s="85"/>
      <c r="F54" s="85"/>
      <c r="G54" s="85"/>
      <c r="H54" s="85"/>
      <c r="I54" s="85"/>
      <c r="J54" s="86">
        <f>SUM(J41:J53)</f>
        <v>34000000</v>
      </c>
      <c r="K54" s="86">
        <f>SUM(K41:K53)</f>
        <v>4479944</v>
      </c>
      <c r="L54" s="86">
        <f>SUM(L41:L53)</f>
        <v>59476000</v>
      </c>
      <c r="M54" s="44"/>
      <c r="N54" s="43"/>
      <c r="O54" s="43"/>
      <c r="P54" s="43"/>
      <c r="Q54" s="43"/>
      <c r="R54" s="43"/>
      <c r="S54" s="43"/>
      <c r="T54" s="43"/>
    </row>
    <row r="55" spans="1:20" s="8" customFormat="1" ht="13.5" thickTop="1" x14ac:dyDescent="0.2">
      <c r="A55" s="43"/>
      <c r="B55" s="43"/>
      <c r="C55" s="99"/>
      <c r="D55" s="99"/>
      <c r="E55" s="67"/>
      <c r="F55" s="67"/>
      <c r="G55" s="67"/>
      <c r="H55" s="67"/>
      <c r="I55" s="67"/>
      <c r="J55" s="126"/>
      <c r="K55" s="127"/>
      <c r="L55" s="126"/>
      <c r="M55" s="44"/>
      <c r="N55" s="43"/>
      <c r="O55" s="43"/>
      <c r="P55" s="43"/>
      <c r="Q55" s="43"/>
      <c r="R55" s="43"/>
      <c r="S55" s="43"/>
      <c r="T55" s="43"/>
    </row>
    <row r="56" spans="1:20" s="8" customFormat="1" ht="12.75" x14ac:dyDescent="0.2">
      <c r="A56" s="43"/>
      <c r="B56" s="45" t="s">
        <v>353</v>
      </c>
      <c r="C56" s="339" t="s">
        <v>403</v>
      </c>
      <c r="D56" s="339"/>
      <c r="E56" s="339"/>
      <c r="F56" s="339"/>
      <c r="G56" s="339"/>
      <c r="H56" s="128">
        <v>48731000</v>
      </c>
      <c r="I56" s="43"/>
      <c r="J56" s="44"/>
      <c r="K56" s="44"/>
      <c r="L56" s="44"/>
      <c r="M56" s="44"/>
      <c r="N56" s="43"/>
      <c r="O56" s="43"/>
      <c r="P56" s="43"/>
      <c r="Q56" s="43"/>
      <c r="R56" s="43"/>
      <c r="S56" s="43"/>
      <c r="T56" s="43"/>
    </row>
    <row r="57" spans="1:20" s="8" customFormat="1" ht="8.25" customHeight="1" x14ac:dyDescent="0.2">
      <c r="A57" s="43"/>
      <c r="B57" s="43"/>
      <c r="C57" s="65"/>
      <c r="D57" s="43"/>
      <c r="E57" s="43"/>
      <c r="F57" s="43"/>
      <c r="G57" s="43"/>
      <c r="H57" s="43"/>
      <c r="I57" s="43"/>
      <c r="J57" s="44"/>
      <c r="K57" s="44"/>
      <c r="L57" s="44"/>
      <c r="M57" s="44"/>
      <c r="N57" s="43"/>
      <c r="O57" s="43"/>
      <c r="P57" s="43"/>
      <c r="Q57" s="43"/>
      <c r="R57" s="43"/>
      <c r="S57" s="43"/>
      <c r="T57" s="43"/>
    </row>
    <row r="58" spans="1:20" s="8" customFormat="1" ht="12.75" x14ac:dyDescent="0.2">
      <c r="A58" s="43"/>
      <c r="B58" s="43"/>
      <c r="C58" s="43"/>
      <c r="D58" s="43"/>
      <c r="E58" s="43"/>
      <c r="F58" s="43"/>
      <c r="G58" s="43"/>
      <c r="H58" s="43"/>
      <c r="I58" s="43"/>
      <c r="J58" s="44"/>
      <c r="K58" s="44"/>
      <c r="L58" s="44"/>
      <c r="M58" s="44"/>
      <c r="N58" s="43"/>
      <c r="O58" s="43"/>
      <c r="P58" s="43"/>
      <c r="Q58" s="43"/>
      <c r="R58" s="43"/>
      <c r="S58" s="43"/>
      <c r="T58" s="43"/>
    </row>
    <row r="59" spans="1:20" s="8" customFormat="1" ht="12.75" x14ac:dyDescent="0.2">
      <c r="A59" s="43"/>
      <c r="B59" s="45" t="s">
        <v>354</v>
      </c>
      <c r="C59" s="129" t="s">
        <v>379</v>
      </c>
      <c r="D59" s="43"/>
      <c r="E59" s="43"/>
      <c r="F59" s="43"/>
      <c r="G59" s="43"/>
      <c r="H59" s="43"/>
      <c r="I59" s="43"/>
      <c r="J59" s="44"/>
      <c r="K59" s="44"/>
      <c r="L59" s="44"/>
      <c r="M59" s="44"/>
      <c r="N59" s="43"/>
      <c r="O59" s="43"/>
      <c r="P59" s="43"/>
      <c r="Q59" s="43"/>
      <c r="R59" s="43"/>
      <c r="S59" s="43"/>
      <c r="T59" s="43"/>
    </row>
    <row r="60" spans="1:20" s="8" customFormat="1" ht="12.75" x14ac:dyDescent="0.2">
      <c r="A60" s="43"/>
      <c r="B60" s="43"/>
      <c r="C60" s="43"/>
      <c r="D60" s="43"/>
      <c r="E60" s="43"/>
      <c r="F60" s="43"/>
      <c r="G60" s="43"/>
      <c r="H60" s="43"/>
      <c r="I60" s="43"/>
      <c r="J60" s="44"/>
      <c r="K60" s="44"/>
      <c r="L60" s="44"/>
      <c r="M60" s="44"/>
      <c r="N60" s="43"/>
      <c r="O60" s="43"/>
      <c r="P60" s="43"/>
      <c r="Q60" s="43"/>
      <c r="R60" s="43"/>
      <c r="S60" s="43"/>
      <c r="T60" s="43"/>
    </row>
    <row r="61" spans="1:20" s="8" customFormat="1" ht="12.75" x14ac:dyDescent="0.2">
      <c r="A61" s="43"/>
      <c r="B61" s="45" t="s">
        <v>256</v>
      </c>
      <c r="C61" s="43" t="s">
        <v>36</v>
      </c>
      <c r="D61" s="43"/>
      <c r="E61" s="43"/>
      <c r="F61" s="43"/>
      <c r="G61" s="43"/>
      <c r="H61" s="43"/>
      <c r="I61" s="43"/>
      <c r="J61" s="43"/>
      <c r="K61" s="43"/>
      <c r="L61" s="44"/>
      <c r="M61" s="44"/>
      <c r="N61" s="43"/>
      <c r="O61" s="43"/>
      <c r="P61" s="43"/>
      <c r="Q61" s="43"/>
      <c r="R61" s="43"/>
      <c r="S61" s="43"/>
      <c r="T61" s="43"/>
    </row>
    <row r="62" spans="1:20" s="8" customFormat="1" ht="12.75" x14ac:dyDescent="0.2">
      <c r="A62" s="43"/>
      <c r="B62" s="45"/>
      <c r="C62" s="43"/>
      <c r="D62" s="43"/>
      <c r="E62" s="43"/>
      <c r="F62" s="43"/>
      <c r="G62" s="43"/>
      <c r="H62" s="43"/>
      <c r="I62" s="43"/>
      <c r="J62" s="43"/>
      <c r="K62" s="43"/>
      <c r="L62" s="43"/>
      <c r="M62" s="43"/>
      <c r="N62" s="43"/>
      <c r="O62" s="43"/>
      <c r="P62" s="43"/>
      <c r="Q62" s="43"/>
      <c r="R62" s="43"/>
      <c r="S62" s="43"/>
      <c r="T62" s="43"/>
    </row>
    <row r="63" spans="1:20" s="8" customFormat="1" ht="12.75" x14ac:dyDescent="0.2">
      <c r="A63" s="43"/>
      <c r="B63" s="45"/>
      <c r="C63" s="43" t="s">
        <v>351</v>
      </c>
      <c r="D63" s="43"/>
      <c r="E63" s="130">
        <v>6.7000000000000004E-2</v>
      </c>
      <c r="F63" s="43"/>
      <c r="G63" s="43"/>
      <c r="H63" s="43"/>
      <c r="I63" s="43"/>
      <c r="J63" s="43"/>
      <c r="K63" s="43"/>
      <c r="L63" s="43"/>
      <c r="M63" s="43"/>
      <c r="N63" s="43"/>
      <c r="O63" s="43"/>
      <c r="P63" s="43"/>
      <c r="Q63" s="43"/>
      <c r="R63" s="43"/>
      <c r="S63" s="43"/>
      <c r="T63" s="43"/>
    </row>
    <row r="64" spans="1:20" s="8" customFormat="1" ht="12.75" x14ac:dyDescent="0.2">
      <c r="A64" s="43"/>
      <c r="B64" s="45"/>
      <c r="C64" s="43"/>
      <c r="D64" s="43"/>
      <c r="E64" s="130"/>
      <c r="F64" s="43"/>
      <c r="G64" s="43"/>
      <c r="H64" s="43"/>
      <c r="I64" s="43"/>
      <c r="J64" s="43"/>
      <c r="K64" s="43"/>
      <c r="L64" s="43"/>
      <c r="M64" s="43"/>
      <c r="N64" s="43"/>
      <c r="O64" s="43"/>
      <c r="P64" s="43"/>
      <c r="Q64" s="43"/>
      <c r="R64" s="43"/>
      <c r="S64" s="43"/>
      <c r="T64" s="43"/>
    </row>
    <row r="65" spans="1:20" s="8" customFormat="1" ht="12.75" x14ac:dyDescent="0.2">
      <c r="A65" s="43"/>
      <c r="B65" s="45"/>
      <c r="C65" s="131" t="s">
        <v>37</v>
      </c>
      <c r="D65" s="43"/>
      <c r="E65" s="130">
        <v>3.1E-2</v>
      </c>
      <c r="F65" s="43"/>
      <c r="G65" s="43"/>
      <c r="H65" s="43"/>
      <c r="I65" s="43"/>
      <c r="J65" s="43"/>
      <c r="K65" s="43"/>
      <c r="L65" s="43"/>
      <c r="M65" s="43"/>
      <c r="N65" s="43"/>
      <c r="O65" s="43"/>
      <c r="P65" s="43"/>
      <c r="Q65" s="43"/>
      <c r="R65" s="43"/>
      <c r="S65" s="43"/>
      <c r="T65" s="43"/>
    </row>
    <row r="66" spans="1:20" s="8" customFormat="1" ht="12.75" x14ac:dyDescent="0.2">
      <c r="A66" s="43"/>
      <c r="B66" s="45"/>
      <c r="C66" s="131" t="s">
        <v>38</v>
      </c>
      <c r="D66" s="43"/>
      <c r="E66" s="130">
        <v>1.7999999999999999E-2</v>
      </c>
      <c r="F66" s="43"/>
      <c r="G66" s="43"/>
      <c r="H66" s="43"/>
      <c r="I66" s="43"/>
      <c r="J66" s="43"/>
      <c r="K66" s="43"/>
      <c r="L66" s="43"/>
      <c r="M66" s="43"/>
      <c r="N66" s="43"/>
      <c r="O66" s="43"/>
      <c r="P66" s="43"/>
      <c r="Q66" s="43"/>
      <c r="R66" s="43"/>
      <c r="S66" s="43"/>
      <c r="T66" s="43"/>
    </row>
    <row r="67" spans="1:20" s="8" customFormat="1" ht="12.75" x14ac:dyDescent="0.2">
      <c r="A67" s="43"/>
      <c r="B67" s="45"/>
      <c r="C67" s="131" t="s">
        <v>39</v>
      </c>
      <c r="D67" s="43"/>
      <c r="E67" s="130">
        <v>5.0000000000000001E-3</v>
      </c>
      <c r="F67" s="43"/>
      <c r="G67" s="43"/>
      <c r="H67" s="43"/>
      <c r="I67" s="43"/>
      <c r="J67" s="43"/>
      <c r="K67" s="43"/>
      <c r="L67" s="43"/>
      <c r="M67" s="43"/>
      <c r="N67" s="43"/>
      <c r="O67" s="43"/>
      <c r="P67" s="43"/>
      <c r="Q67" s="43"/>
      <c r="R67" s="43"/>
      <c r="S67" s="43"/>
      <c r="T67" s="43"/>
    </row>
    <row r="68" spans="1:20" s="8" customFormat="1" ht="12.75" x14ac:dyDescent="0.2">
      <c r="A68" s="43"/>
      <c r="B68" s="45"/>
      <c r="C68" s="43"/>
      <c r="D68" s="43"/>
      <c r="E68" s="132"/>
      <c r="F68" s="43"/>
      <c r="G68" s="43"/>
      <c r="H68" s="43"/>
      <c r="I68" s="43"/>
      <c r="J68" s="43"/>
      <c r="K68" s="43"/>
      <c r="L68" s="43"/>
      <c r="M68" s="43"/>
      <c r="N68" s="43"/>
      <c r="O68" s="43"/>
      <c r="P68" s="43"/>
      <c r="Q68" s="43"/>
      <c r="R68" s="43"/>
      <c r="S68" s="43"/>
      <c r="T68" s="43"/>
    </row>
    <row r="69" spans="1:20" s="8" customFormat="1" ht="12.75" x14ac:dyDescent="0.2">
      <c r="A69" s="43"/>
      <c r="B69" s="45"/>
      <c r="C69" s="43"/>
      <c r="D69" s="43"/>
      <c r="E69" s="132"/>
      <c r="F69" s="43"/>
      <c r="G69" s="43"/>
      <c r="H69" s="43"/>
      <c r="I69" s="43"/>
      <c r="J69" s="43"/>
      <c r="K69" s="43"/>
      <c r="L69" s="43"/>
      <c r="M69" s="43"/>
      <c r="N69" s="43"/>
      <c r="O69" s="43"/>
      <c r="P69" s="43"/>
      <c r="Q69" s="43"/>
      <c r="R69" s="43"/>
      <c r="S69" s="43"/>
      <c r="T69" s="43"/>
    </row>
    <row r="70" spans="1:20" s="8" customFormat="1" ht="12.75" x14ac:dyDescent="0.2">
      <c r="A70" s="43"/>
      <c r="B70" s="45" t="s">
        <v>257</v>
      </c>
      <c r="C70" s="43" t="s">
        <v>40</v>
      </c>
      <c r="D70" s="43"/>
      <c r="E70" s="133">
        <v>30991.74</v>
      </c>
      <c r="F70" s="43"/>
      <c r="G70" s="43"/>
      <c r="H70" s="43"/>
      <c r="I70" s="43"/>
      <c r="J70" s="43"/>
      <c r="K70" s="43"/>
      <c r="L70" s="43"/>
      <c r="M70" s="43"/>
      <c r="N70" s="43"/>
      <c r="O70" s="43"/>
      <c r="P70" s="43"/>
      <c r="Q70" s="43"/>
      <c r="R70" s="43"/>
      <c r="S70" s="43"/>
      <c r="T70" s="43"/>
    </row>
    <row r="71" spans="1:20" s="8" customFormat="1" ht="12.75" x14ac:dyDescent="0.2">
      <c r="A71" s="43"/>
      <c r="B71" s="45"/>
      <c r="C71" s="43"/>
      <c r="D71" s="43"/>
      <c r="E71" s="43"/>
      <c r="F71" s="43"/>
      <c r="G71" s="43"/>
      <c r="H71" s="43"/>
      <c r="I71" s="43"/>
      <c r="J71" s="44"/>
      <c r="K71" s="44"/>
      <c r="L71" s="44"/>
      <c r="M71" s="44"/>
      <c r="N71" s="43"/>
      <c r="O71" s="43"/>
      <c r="P71" s="43"/>
      <c r="Q71" s="43"/>
      <c r="R71" s="43"/>
      <c r="S71" s="43"/>
      <c r="T71" s="43"/>
    </row>
    <row r="72" spans="1:20" s="8" customFormat="1" ht="12.75" x14ac:dyDescent="0.2">
      <c r="A72" s="43"/>
      <c r="B72" s="134"/>
      <c r="C72" s="135"/>
      <c r="D72" s="135"/>
      <c r="E72" s="136"/>
      <c r="F72" s="137"/>
      <c r="G72" s="132"/>
      <c r="H72" s="43"/>
      <c r="I72" s="43"/>
      <c r="J72" s="44"/>
      <c r="K72" s="44"/>
      <c r="L72" s="44"/>
      <c r="M72" s="44"/>
      <c r="N72" s="43"/>
      <c r="O72" s="43"/>
      <c r="P72" s="43"/>
      <c r="Q72" s="43"/>
      <c r="R72" s="43"/>
      <c r="S72" s="43"/>
      <c r="T72" s="43"/>
    </row>
    <row r="73" spans="1:20" s="8" customFormat="1" ht="12.75" x14ac:dyDescent="0.2">
      <c r="A73" s="43"/>
      <c r="B73" s="45" t="s">
        <v>261</v>
      </c>
      <c r="C73" s="43" t="s">
        <v>294</v>
      </c>
      <c r="D73" s="135"/>
      <c r="E73" s="138"/>
      <c r="F73" s="137"/>
      <c r="G73" s="139"/>
      <c r="H73" s="43"/>
      <c r="I73" s="43"/>
      <c r="J73" s="44"/>
      <c r="K73" s="44"/>
      <c r="L73" s="44"/>
      <c r="M73" s="44"/>
      <c r="N73" s="43"/>
      <c r="O73" s="43"/>
      <c r="P73" s="43"/>
      <c r="Q73" s="43"/>
      <c r="R73" s="43"/>
      <c r="S73" s="43"/>
      <c r="T73" s="43"/>
    </row>
    <row r="74" spans="1:20" s="8" customFormat="1" ht="12.75" x14ac:dyDescent="0.2">
      <c r="A74" s="43"/>
      <c r="B74" s="45"/>
      <c r="C74" s="140"/>
      <c r="D74" s="140"/>
      <c r="E74" s="140"/>
      <c r="F74" s="140"/>
      <c r="G74" s="140"/>
      <c r="H74" s="140"/>
      <c r="I74" s="140"/>
      <c r="J74" s="140"/>
      <c r="K74" s="140"/>
      <c r="L74" s="44"/>
      <c r="M74" s="44"/>
      <c r="N74" s="43"/>
      <c r="O74" s="43"/>
      <c r="P74" s="43"/>
      <c r="Q74" s="43"/>
      <c r="R74" s="43"/>
      <c r="S74" s="43"/>
      <c r="T74" s="43"/>
    </row>
    <row r="75" spans="1:20" s="8" customFormat="1" ht="12.75" x14ac:dyDescent="0.2">
      <c r="A75" s="43"/>
      <c r="B75" s="45" t="s">
        <v>362</v>
      </c>
      <c r="C75" s="43" t="s">
        <v>41</v>
      </c>
      <c r="D75" s="43"/>
      <c r="E75" s="43"/>
      <c r="F75" s="43"/>
      <c r="G75" s="43"/>
      <c r="H75" s="43"/>
      <c r="I75" s="43"/>
      <c r="J75" s="44"/>
      <c r="K75" s="44"/>
      <c r="L75" s="44"/>
      <c r="M75" s="44"/>
      <c r="N75" s="43"/>
      <c r="O75" s="43"/>
      <c r="P75" s="43"/>
      <c r="Q75" s="43"/>
      <c r="R75" s="43"/>
      <c r="S75" s="43"/>
      <c r="T75" s="43"/>
    </row>
    <row r="76" spans="1:20" s="8" customFormat="1" ht="12.75" x14ac:dyDescent="0.2">
      <c r="A76" s="43"/>
      <c r="B76" s="45"/>
      <c r="C76" s="43"/>
      <c r="D76" s="43"/>
      <c r="E76" s="43"/>
      <c r="F76" s="43"/>
      <c r="G76" s="43"/>
      <c r="H76" s="43"/>
      <c r="I76" s="43"/>
      <c r="J76" s="44"/>
      <c r="K76" s="44"/>
      <c r="L76" s="44"/>
      <c r="M76" s="44"/>
      <c r="N76" s="43"/>
      <c r="O76" s="43"/>
      <c r="P76" s="43"/>
      <c r="Q76" s="43"/>
      <c r="R76" s="43"/>
      <c r="S76" s="43"/>
      <c r="T76" s="43"/>
    </row>
    <row r="77" spans="1:20" s="8" customFormat="1" ht="25.5" x14ac:dyDescent="0.2">
      <c r="A77" s="43"/>
      <c r="B77" s="45"/>
      <c r="C77" s="364" t="s">
        <v>425</v>
      </c>
      <c r="D77" s="365"/>
      <c r="E77" s="57" t="s">
        <v>250</v>
      </c>
      <c r="F77" s="57" t="s">
        <v>312</v>
      </c>
      <c r="G77" s="57" t="s">
        <v>251</v>
      </c>
      <c r="H77" s="43"/>
      <c r="I77" s="43"/>
      <c r="J77" s="44"/>
      <c r="K77" s="44"/>
      <c r="L77" s="44"/>
      <c r="M77" s="44"/>
      <c r="N77" s="43"/>
      <c r="O77" s="43"/>
      <c r="P77" s="43"/>
      <c r="Q77" s="43"/>
      <c r="R77" s="43"/>
      <c r="S77" s="43"/>
      <c r="T77" s="43"/>
    </row>
    <row r="78" spans="1:20" s="8" customFormat="1" ht="12.75" x14ac:dyDescent="0.2">
      <c r="A78" s="43"/>
      <c r="B78" s="45"/>
      <c r="C78" s="58" t="s">
        <v>80</v>
      </c>
      <c r="D78" s="141">
        <v>44489</v>
      </c>
      <c r="E78" s="68">
        <v>8000000</v>
      </c>
      <c r="F78" s="142">
        <f>1+E66</f>
        <v>1.018</v>
      </c>
      <c r="G78" s="68">
        <f t="shared" ref="G78:G79" si="2">ROUND(+E78*F78,0)</f>
        <v>8144000</v>
      </c>
      <c r="H78" s="43"/>
      <c r="I78" s="43"/>
      <c r="J78" s="44"/>
      <c r="K78" s="44"/>
      <c r="L78" s="44"/>
      <c r="M78" s="44"/>
      <c r="N78" s="43"/>
      <c r="O78" s="43"/>
      <c r="P78" s="43"/>
      <c r="Q78" s="43"/>
      <c r="R78" s="43"/>
      <c r="S78" s="43"/>
      <c r="T78" s="43"/>
    </row>
    <row r="79" spans="1:20" s="8" customFormat="1" ht="12.75" x14ac:dyDescent="0.2">
      <c r="A79" s="43"/>
      <c r="B79" s="45"/>
      <c r="C79" s="76" t="s">
        <v>81</v>
      </c>
      <c r="D79" s="143">
        <v>44520</v>
      </c>
      <c r="E79" s="68">
        <f>+E78</f>
        <v>8000000</v>
      </c>
      <c r="F79" s="142">
        <f>1+E67</f>
        <v>1.0049999999999999</v>
      </c>
      <c r="G79" s="68">
        <f t="shared" si="2"/>
        <v>8040000</v>
      </c>
      <c r="H79" s="43"/>
      <c r="I79" s="43"/>
      <c r="J79" s="44"/>
      <c r="K79" s="44"/>
      <c r="L79" s="44"/>
      <c r="M79" s="44"/>
      <c r="N79" s="43"/>
      <c r="O79" s="43"/>
      <c r="P79" s="43"/>
      <c r="Q79" s="43"/>
      <c r="R79" s="43"/>
      <c r="S79" s="43"/>
      <c r="T79" s="43"/>
    </row>
    <row r="80" spans="1:20" s="8" customFormat="1" ht="13.5" thickBot="1" x14ac:dyDescent="0.25">
      <c r="A80" s="43"/>
      <c r="B80" s="45"/>
      <c r="C80" s="343" t="s">
        <v>427</v>
      </c>
      <c r="D80" s="144"/>
      <c r="E80" s="145">
        <f>SUM(E78:E79)</f>
        <v>16000000</v>
      </c>
      <c r="F80" s="146"/>
      <c r="G80" s="145">
        <f>SUM(G78:G79)</f>
        <v>16184000</v>
      </c>
      <c r="H80" s="43"/>
      <c r="I80" s="43"/>
      <c r="J80" s="44"/>
      <c r="K80" s="44"/>
      <c r="L80" s="44"/>
      <c r="M80" s="44"/>
      <c r="N80" s="43"/>
      <c r="O80" s="43"/>
      <c r="P80" s="43"/>
      <c r="Q80" s="43"/>
      <c r="R80" s="43"/>
      <c r="S80" s="43"/>
      <c r="T80" s="43"/>
    </row>
    <row r="81" spans="1:20" s="8" customFormat="1" ht="13.5" thickTop="1" x14ac:dyDescent="0.2">
      <c r="A81" s="43"/>
      <c r="B81" s="45"/>
      <c r="C81" s="99"/>
      <c r="D81" s="147"/>
      <c r="E81" s="126"/>
      <c r="F81" s="127"/>
      <c r="G81" s="126"/>
      <c r="H81" s="43"/>
      <c r="I81" s="43"/>
      <c r="J81" s="44"/>
      <c r="K81" s="44"/>
      <c r="L81" s="44"/>
      <c r="M81" s="44"/>
      <c r="N81" s="43"/>
      <c r="O81" s="43"/>
      <c r="P81" s="43"/>
      <c r="Q81" s="43"/>
      <c r="R81" s="43"/>
      <c r="S81" s="43"/>
      <c r="T81" s="43"/>
    </row>
    <row r="82" spans="1:20" s="8" customFormat="1" ht="12.75" x14ac:dyDescent="0.2">
      <c r="A82" s="43"/>
      <c r="B82" s="45" t="s">
        <v>129</v>
      </c>
      <c r="C82" s="43" t="s">
        <v>48</v>
      </c>
      <c r="D82" s="43"/>
      <c r="E82" s="44"/>
      <c r="F82" s="44"/>
      <c r="G82" s="44"/>
      <c r="H82" s="43"/>
      <c r="I82" s="43"/>
      <c r="J82" s="44"/>
      <c r="K82" s="44"/>
      <c r="L82" s="44"/>
      <c r="M82" s="44"/>
      <c r="N82" s="43"/>
      <c r="O82" s="43"/>
      <c r="P82" s="43"/>
      <c r="Q82" s="43"/>
      <c r="R82" s="43"/>
      <c r="S82" s="43"/>
      <c r="T82" s="43"/>
    </row>
    <row r="83" spans="1:20" s="8" customFormat="1" ht="25.5" x14ac:dyDescent="0.2">
      <c r="A83" s="43"/>
      <c r="B83" s="45"/>
      <c r="C83" s="364" t="s">
        <v>426</v>
      </c>
      <c r="D83" s="365"/>
      <c r="E83" s="57" t="s">
        <v>250</v>
      </c>
      <c r="F83" s="57" t="s">
        <v>312</v>
      </c>
      <c r="G83" s="57" t="s">
        <v>251</v>
      </c>
      <c r="H83" s="43"/>
      <c r="I83" s="43"/>
      <c r="J83" s="44"/>
      <c r="K83" s="44"/>
      <c r="L83" s="44"/>
      <c r="M83" s="44"/>
      <c r="N83" s="43"/>
      <c r="O83" s="43"/>
      <c r="P83" s="43"/>
      <c r="Q83" s="43"/>
      <c r="R83" s="43"/>
      <c r="S83" s="43"/>
      <c r="T83" s="43"/>
    </row>
    <row r="84" spans="1:20" s="8" customFormat="1" ht="12.75" x14ac:dyDescent="0.2">
      <c r="A84" s="43"/>
      <c r="B84" s="45"/>
      <c r="C84" s="148" t="s">
        <v>49</v>
      </c>
      <c r="D84" s="141"/>
      <c r="E84" s="68">
        <f>+J20*0.25%</f>
        <v>237500</v>
      </c>
      <c r="F84" s="149">
        <f>1+E66</f>
        <v>1.018</v>
      </c>
      <c r="G84" s="68">
        <f>ROUND(+E84*F84,0)</f>
        <v>241775</v>
      </c>
      <c r="H84" s="43"/>
      <c r="I84" s="44"/>
      <c r="J84" s="44"/>
      <c r="K84" s="44"/>
      <c r="L84" s="44"/>
      <c r="M84" s="44"/>
      <c r="N84" s="43"/>
      <c r="O84" s="43"/>
      <c r="P84" s="43"/>
      <c r="Q84" s="43"/>
      <c r="R84" s="43"/>
      <c r="S84" s="43"/>
      <c r="T84" s="43"/>
    </row>
    <row r="85" spans="1:20" s="8" customFormat="1" ht="12.75" x14ac:dyDescent="0.2">
      <c r="A85" s="43"/>
      <c r="B85" s="43"/>
      <c r="C85" s="76" t="s">
        <v>50</v>
      </c>
      <c r="D85" s="143"/>
      <c r="E85" s="68">
        <f>ROUND((J21+J22)*0.25%,0)</f>
        <v>32500</v>
      </c>
      <c r="F85" s="149">
        <f>1+E67</f>
        <v>1.0049999999999999</v>
      </c>
      <c r="G85" s="68">
        <f t="shared" ref="G85" si="3">ROUND(+E85*F85,0)</f>
        <v>32663</v>
      </c>
      <c r="H85" s="43"/>
      <c r="I85" s="44"/>
      <c r="J85" s="44"/>
      <c r="K85" s="44"/>
      <c r="L85" s="44"/>
      <c r="M85" s="44"/>
      <c r="N85" s="43"/>
      <c r="O85" s="43"/>
      <c r="P85" s="43"/>
      <c r="Q85" s="43"/>
      <c r="R85" s="43"/>
      <c r="S85" s="43"/>
      <c r="T85" s="43"/>
    </row>
    <row r="86" spans="1:20" s="8" customFormat="1" ht="13.5" thickBot="1" x14ac:dyDescent="0.25">
      <c r="A86" s="43"/>
      <c r="B86" s="43"/>
      <c r="C86" s="343" t="s">
        <v>0</v>
      </c>
      <c r="D86" s="150"/>
      <c r="E86" s="145">
        <f>SUM(E84:E85)</f>
        <v>270000</v>
      </c>
      <c r="F86" s="352"/>
      <c r="G86" s="353">
        <f>SUM(G84:G85)</f>
        <v>274438</v>
      </c>
      <c r="H86" s="43"/>
      <c r="I86" s="44"/>
      <c r="J86" s="44"/>
      <c r="K86" s="44"/>
      <c r="L86" s="44"/>
      <c r="M86" s="44"/>
      <c r="N86" s="43"/>
      <c r="O86" s="43"/>
      <c r="P86" s="43"/>
      <c r="Q86" s="43"/>
      <c r="R86" s="43"/>
      <c r="S86" s="43"/>
      <c r="T86" s="43"/>
    </row>
    <row r="87" spans="1:20" s="8" customFormat="1" ht="13.5" thickTop="1" x14ac:dyDescent="0.2">
      <c r="A87" s="43"/>
      <c r="B87" s="43"/>
      <c r="C87" s="43"/>
      <c r="D87" s="43"/>
      <c r="E87" s="43"/>
      <c r="F87" s="43"/>
      <c r="G87" s="43"/>
      <c r="H87" s="43"/>
      <c r="I87" s="43"/>
      <c r="J87" s="44"/>
      <c r="K87" s="44"/>
      <c r="L87" s="44"/>
      <c r="M87" s="44"/>
      <c r="N87" s="43"/>
      <c r="O87" s="43"/>
      <c r="P87" s="43"/>
      <c r="Q87" s="43"/>
      <c r="R87" s="43"/>
      <c r="S87" s="43"/>
      <c r="T87" s="43"/>
    </row>
    <row r="88" spans="1:20" s="8" customFormat="1" ht="12.75" x14ac:dyDescent="0.2">
      <c r="A88" s="43"/>
      <c r="B88" s="43"/>
      <c r="C88" s="43"/>
      <c r="D88" s="43"/>
      <c r="E88" s="43"/>
      <c r="F88" s="43"/>
      <c r="G88" s="43"/>
      <c r="H88" s="43"/>
      <c r="I88" s="43"/>
      <c r="J88" s="44"/>
      <c r="K88" s="44"/>
      <c r="L88" s="44"/>
      <c r="M88" s="44"/>
      <c r="N88" s="43"/>
      <c r="O88" s="43"/>
      <c r="P88" s="43"/>
      <c r="Q88" s="43"/>
      <c r="R88" s="43"/>
      <c r="S88" s="43"/>
      <c r="T88" s="43"/>
    </row>
    <row r="89" spans="1:20" x14ac:dyDescent="0.25">
      <c r="A89" s="43"/>
      <c r="B89" s="45" t="s">
        <v>51</v>
      </c>
      <c r="C89" s="363" t="s">
        <v>407</v>
      </c>
      <c r="D89" s="363"/>
      <c r="E89" s="363"/>
      <c r="F89" s="363"/>
      <c r="G89" s="363"/>
      <c r="H89" s="363"/>
      <c r="I89" s="363"/>
      <c r="J89" s="363"/>
      <c r="K89" s="44">
        <v>5400000</v>
      </c>
      <c r="L89" s="44"/>
      <c r="M89" s="44"/>
      <c r="N89" s="43"/>
      <c r="O89" s="43"/>
      <c r="P89" s="43"/>
      <c r="Q89" s="43"/>
      <c r="R89" s="43"/>
      <c r="S89" s="43"/>
      <c r="T89" s="43"/>
    </row>
    <row r="90" spans="1:20" x14ac:dyDescent="0.25">
      <c r="A90" s="43"/>
      <c r="B90" s="43"/>
      <c r="C90" s="363"/>
      <c r="D90" s="363"/>
      <c r="E90" s="363"/>
      <c r="F90" s="363"/>
      <c r="G90" s="363"/>
      <c r="H90" s="363"/>
      <c r="I90" s="363"/>
      <c r="J90" s="363"/>
      <c r="K90" s="44"/>
      <c r="L90" s="44"/>
      <c r="M90" s="44"/>
      <c r="N90" s="43"/>
      <c r="O90" s="43"/>
      <c r="P90" s="43"/>
      <c r="Q90" s="43"/>
      <c r="R90" s="43"/>
      <c r="S90" s="43"/>
      <c r="T90" s="43"/>
    </row>
    <row r="91" spans="1:20" x14ac:dyDescent="0.25">
      <c r="A91" s="43"/>
      <c r="B91" s="43"/>
      <c r="C91" s="43"/>
      <c r="D91" s="43"/>
      <c r="E91" s="43"/>
      <c r="F91" s="43"/>
      <c r="G91" s="43"/>
      <c r="H91" s="43"/>
      <c r="I91" s="43"/>
      <c r="J91" s="44"/>
      <c r="K91" s="44"/>
      <c r="L91" s="44"/>
      <c r="M91" s="44"/>
      <c r="N91" s="43"/>
      <c r="O91" s="43"/>
      <c r="P91" s="43"/>
      <c r="Q91" s="43"/>
      <c r="R91" s="43"/>
      <c r="S91" s="43"/>
      <c r="T91" s="43"/>
    </row>
    <row r="92" spans="1:20" x14ac:dyDescent="0.25">
      <c r="A92" s="43"/>
      <c r="B92" s="43"/>
      <c r="C92" s="43"/>
      <c r="D92" s="43"/>
      <c r="E92" s="43"/>
      <c r="F92" s="43"/>
      <c r="G92" s="43"/>
      <c r="H92" s="43"/>
      <c r="I92" s="43"/>
      <c r="J92" s="44"/>
      <c r="K92" s="44"/>
      <c r="L92" s="44"/>
      <c r="M92" s="44"/>
      <c r="N92" s="43"/>
      <c r="O92" s="43"/>
      <c r="P92" s="43"/>
      <c r="Q92" s="43"/>
      <c r="R92" s="43"/>
      <c r="S92" s="43"/>
      <c r="T92" s="43"/>
    </row>
    <row r="93" spans="1:20" x14ac:dyDescent="0.25">
      <c r="A93" s="43"/>
      <c r="B93" s="43"/>
      <c r="C93" s="43"/>
      <c r="D93" s="43"/>
      <c r="E93" s="43"/>
      <c r="F93" s="43"/>
      <c r="G93" s="43"/>
      <c r="H93" s="43"/>
      <c r="I93" s="43"/>
      <c r="J93" s="44"/>
      <c r="K93" s="44"/>
      <c r="L93" s="44"/>
      <c r="M93" s="44"/>
      <c r="N93" s="43"/>
      <c r="O93" s="43"/>
      <c r="P93" s="43"/>
      <c r="Q93" s="43"/>
      <c r="R93" s="43"/>
      <c r="S93" s="43"/>
      <c r="T93" s="43"/>
    </row>
    <row r="94" spans="1:20" x14ac:dyDescent="0.25">
      <c r="A94" s="43"/>
      <c r="B94" s="43"/>
      <c r="C94" s="43"/>
      <c r="D94" s="43"/>
      <c r="E94" s="43"/>
      <c r="F94" s="43"/>
      <c r="G94" s="43"/>
      <c r="H94" s="43"/>
      <c r="I94" s="43"/>
      <c r="J94" s="44"/>
      <c r="K94" s="44"/>
      <c r="L94" s="44"/>
      <c r="M94" s="44"/>
      <c r="N94" s="43"/>
      <c r="O94" s="43"/>
      <c r="P94" s="43"/>
      <c r="Q94" s="43"/>
      <c r="R94" s="43"/>
      <c r="S94" s="43"/>
      <c r="T94" s="43"/>
    </row>
    <row r="95" spans="1:20" x14ac:dyDescent="0.25">
      <c r="A95" s="43"/>
      <c r="B95" s="43"/>
      <c r="C95" s="43"/>
      <c r="D95" s="43"/>
      <c r="E95" s="43"/>
      <c r="F95" s="43"/>
      <c r="G95" s="43"/>
      <c r="H95" s="43"/>
      <c r="I95" s="43"/>
      <c r="J95" s="44"/>
      <c r="K95" s="44"/>
      <c r="L95" s="44"/>
      <c r="M95" s="44"/>
      <c r="N95" s="43"/>
      <c r="O95" s="43"/>
      <c r="P95" s="43"/>
      <c r="Q95" s="43"/>
      <c r="R95" s="43"/>
      <c r="S95" s="43"/>
      <c r="T95" s="43"/>
    </row>
  </sheetData>
  <mergeCells count="14">
    <mergeCell ref="C89:J90"/>
    <mergeCell ref="C83:D83"/>
    <mergeCell ref="C77:D77"/>
    <mergeCell ref="B2:L2"/>
    <mergeCell ref="C15:L15"/>
    <mergeCell ref="B5:B7"/>
    <mergeCell ref="C9:L10"/>
    <mergeCell ref="J31:K31"/>
    <mergeCell ref="C5:L7"/>
    <mergeCell ref="C40:D40"/>
    <mergeCell ref="J32:K32"/>
    <mergeCell ref="J33:K33"/>
    <mergeCell ref="J34:K34"/>
    <mergeCell ref="J37:K37"/>
  </mergeCells>
  <phoneticPr fontId="25" type="noConversion"/>
  <pageMargins left="0.70866141732283472" right="0.70866141732283472" top="0.51" bottom="0.34" header="0.31496062992125984" footer="0.2"/>
  <drawing r:id="rId1"/>
  <extLst>
    <ext xmlns:mx="http://schemas.microsoft.com/office/mac/excel/2008/main" uri="http://schemas.microsoft.com/office/mac/excel/2008/main">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6"/>
  <sheetViews>
    <sheetView showGridLines="0" tabSelected="1" workbookViewId="0">
      <selection activeCell="J17" sqref="J17"/>
    </sheetView>
  </sheetViews>
  <sheetFormatPr baseColWidth="10" defaultColWidth="8.85546875" defaultRowHeight="15" x14ac:dyDescent="0.25"/>
  <cols>
    <col min="1" max="1" width="6" customWidth="1"/>
    <col min="3" max="3" width="16.85546875" customWidth="1"/>
    <col min="4" max="4" width="18.42578125" customWidth="1"/>
    <col min="6" max="6" width="21.140625" bestFit="1" customWidth="1"/>
  </cols>
  <sheetData>
    <row r="1" spans="2:10" x14ac:dyDescent="0.25">
      <c r="B1" s="65"/>
      <c r="C1" s="65"/>
      <c r="D1" s="65"/>
      <c r="E1" s="65"/>
      <c r="F1" s="65"/>
    </row>
    <row r="2" spans="2:10" x14ac:dyDescent="0.25">
      <c r="B2" s="320" t="s">
        <v>29</v>
      </c>
      <c r="C2" s="320"/>
      <c r="D2" s="320"/>
      <c r="E2" s="320"/>
      <c r="F2" s="321">
        <v>54171</v>
      </c>
    </row>
    <row r="3" spans="2:10" x14ac:dyDescent="0.25">
      <c r="B3" s="320" t="s">
        <v>30</v>
      </c>
      <c r="C3" s="320"/>
      <c r="D3" s="320"/>
      <c r="E3" s="320"/>
      <c r="F3" s="321">
        <f>+F2*12</f>
        <v>650052</v>
      </c>
    </row>
    <row r="4" spans="2:10" ht="15.75" thickBot="1" x14ac:dyDescent="0.3">
      <c r="B4" s="320"/>
      <c r="C4" s="320"/>
      <c r="D4" s="322"/>
      <c r="E4" s="320"/>
      <c r="F4" s="320"/>
    </row>
    <row r="5" spans="2:10" ht="15.75" thickBot="1" x14ac:dyDescent="0.3">
      <c r="B5" s="606" t="s">
        <v>82</v>
      </c>
      <c r="C5" s="607"/>
      <c r="D5" s="607"/>
      <c r="E5" s="607"/>
      <c r="F5" s="608"/>
      <c r="H5" s="40"/>
      <c r="I5" s="41"/>
      <c r="J5" s="41"/>
    </row>
    <row r="6" spans="2:10" ht="27" thickBot="1" x14ac:dyDescent="0.3">
      <c r="B6" s="323" t="s">
        <v>122</v>
      </c>
      <c r="C6" s="324" t="s">
        <v>123</v>
      </c>
      <c r="D6" s="324" t="s">
        <v>124</v>
      </c>
      <c r="E6" s="324" t="s">
        <v>312</v>
      </c>
      <c r="F6" s="324" t="s">
        <v>125</v>
      </c>
    </row>
    <row r="7" spans="2:10" x14ac:dyDescent="0.25">
      <c r="B7" s="328">
        <v>1</v>
      </c>
      <c r="C7" s="329">
        <v>0</v>
      </c>
      <c r="D7" s="330">
        <v>8775702</v>
      </c>
      <c r="E7" s="331">
        <v>0</v>
      </c>
      <c r="F7" s="329">
        <v>0</v>
      </c>
    </row>
    <row r="8" spans="2:10" x14ac:dyDescent="0.25">
      <c r="B8" s="332">
        <f t="shared" ref="B8:B14" si="0">+B7+1</f>
        <v>2</v>
      </c>
      <c r="C8" s="333">
        <v>8775702.0099999998</v>
      </c>
      <c r="D8" s="333">
        <v>19501560</v>
      </c>
      <c r="E8" s="334">
        <v>0.04</v>
      </c>
      <c r="F8" s="335">
        <v>351028.08</v>
      </c>
    </row>
    <row r="9" spans="2:10" x14ac:dyDescent="0.25">
      <c r="B9" s="336">
        <f t="shared" si="0"/>
        <v>3</v>
      </c>
      <c r="C9" s="333">
        <v>19501560.010000002</v>
      </c>
      <c r="D9" s="333">
        <v>32502600</v>
      </c>
      <c r="E9" s="334">
        <v>0.08</v>
      </c>
      <c r="F9" s="335">
        <v>1131090.48</v>
      </c>
    </row>
    <row r="10" spans="2:10" x14ac:dyDescent="0.25">
      <c r="B10" s="336">
        <f t="shared" si="0"/>
        <v>4</v>
      </c>
      <c r="C10" s="333">
        <v>32502600.010000002</v>
      </c>
      <c r="D10" s="333">
        <v>45503640</v>
      </c>
      <c r="E10" s="334">
        <v>0.13500000000000001</v>
      </c>
      <c r="F10" s="335">
        <v>2918733.48</v>
      </c>
    </row>
    <row r="11" spans="2:10" x14ac:dyDescent="0.25">
      <c r="B11" s="336">
        <f t="shared" si="0"/>
        <v>5</v>
      </c>
      <c r="C11" s="333">
        <v>45503640.009999998</v>
      </c>
      <c r="D11" s="333">
        <v>58504680</v>
      </c>
      <c r="E11" s="334">
        <v>0.23</v>
      </c>
      <c r="F11" s="335">
        <v>7241579.2800000003</v>
      </c>
    </row>
    <row r="12" spans="2:10" x14ac:dyDescent="0.25">
      <c r="B12" s="336">
        <f t="shared" si="0"/>
        <v>6</v>
      </c>
      <c r="C12" s="333">
        <v>58504680.009999998</v>
      </c>
      <c r="D12" s="333">
        <v>78006240</v>
      </c>
      <c r="E12" s="334">
        <v>0.30399999999999999</v>
      </c>
      <c r="F12" s="335">
        <v>11570925.6</v>
      </c>
    </row>
    <row r="13" spans="2:10" x14ac:dyDescent="0.25">
      <c r="B13" s="336">
        <f t="shared" si="0"/>
        <v>7</v>
      </c>
      <c r="C13" s="333">
        <v>78006240.010000005</v>
      </c>
      <c r="D13" s="333">
        <v>201516120</v>
      </c>
      <c r="E13" s="334">
        <v>0.35</v>
      </c>
      <c r="F13" s="335">
        <v>15159212.640000001</v>
      </c>
    </row>
    <row r="14" spans="2:10" x14ac:dyDescent="0.25">
      <c r="B14" s="336">
        <f t="shared" si="0"/>
        <v>8</v>
      </c>
      <c r="C14" s="333">
        <v>201516120.00999999</v>
      </c>
      <c r="D14" s="337" t="s">
        <v>83</v>
      </c>
      <c r="E14" s="334">
        <v>0.4</v>
      </c>
      <c r="F14" s="335">
        <v>25235018.640000001</v>
      </c>
    </row>
    <row r="15" spans="2:10" x14ac:dyDescent="0.25">
      <c r="B15" s="320"/>
      <c r="C15" s="320"/>
      <c r="D15" s="320"/>
      <c r="E15" s="320"/>
      <c r="F15" s="320"/>
    </row>
    <row r="16" spans="2:10" x14ac:dyDescent="0.25">
      <c r="B16" s="65"/>
      <c r="C16" s="65"/>
      <c r="D16" s="65"/>
      <c r="E16" s="65"/>
      <c r="F16" s="65"/>
    </row>
  </sheetData>
  <mergeCells count="1">
    <mergeCell ref="B5:F5"/>
  </mergeCells>
  <phoneticPr fontId="25" type="noConversion"/>
  <pageMargins left="0.7" right="0.7" top="0.75" bottom="0.75" header="0.3" footer="0.3"/>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F102"/>
  <sheetViews>
    <sheetView showGridLines="0" topLeftCell="FT1" zoomScale="80" zoomScaleNormal="80" workbookViewId="0">
      <selection activeCell="GF22" sqref="GF22"/>
    </sheetView>
  </sheetViews>
  <sheetFormatPr baseColWidth="10" defaultColWidth="9.140625" defaultRowHeight="15" x14ac:dyDescent="0.25"/>
  <cols>
    <col min="1" max="1" width="4.42578125" style="1" customWidth="1"/>
    <col min="2" max="2" width="10" style="1" customWidth="1"/>
    <col min="3" max="3" width="14.140625" style="1" customWidth="1"/>
    <col min="4" max="4" width="16.85546875" style="1" customWidth="1"/>
    <col min="5" max="5" width="14" style="1" customWidth="1"/>
    <col min="6" max="6" width="16.42578125" style="1" customWidth="1"/>
    <col min="7" max="7" width="12.85546875" style="1" customWidth="1"/>
    <col min="8" max="8" width="14.42578125" style="1" customWidth="1"/>
    <col min="9" max="9" width="17.28515625" style="1" customWidth="1"/>
    <col min="10" max="10" width="3.42578125" style="30" customWidth="1"/>
    <col min="11" max="11" width="20" style="1" customWidth="1"/>
    <col min="12" max="12" width="12.42578125" style="1" customWidth="1"/>
    <col min="13" max="13" width="13.42578125" style="1" customWidth="1"/>
    <col min="14" max="14" width="10.85546875" style="1" customWidth="1"/>
    <col min="15" max="15" width="11.85546875" style="1" customWidth="1"/>
    <col min="16" max="16384" width="9.140625" style="1"/>
  </cols>
  <sheetData>
    <row r="1" spans="1:15" ht="15.75" thickBot="1" x14ac:dyDescent="0.3">
      <c r="B1" s="43"/>
      <c r="C1" s="43"/>
      <c r="D1" s="43"/>
      <c r="E1" s="43"/>
      <c r="F1" s="43"/>
      <c r="G1" s="43"/>
      <c r="H1" s="43"/>
      <c r="I1" s="43"/>
      <c r="J1" s="151"/>
      <c r="K1" s="43"/>
      <c r="L1" s="43"/>
      <c r="M1" s="43"/>
      <c r="N1" s="43"/>
      <c r="O1" s="43"/>
    </row>
    <row r="2" spans="1:15" ht="32.25" customHeight="1" thickBot="1" x14ac:dyDescent="0.3">
      <c r="A2" s="4" t="s">
        <v>363</v>
      </c>
      <c r="B2" s="389" t="s">
        <v>179</v>
      </c>
      <c r="C2" s="390"/>
      <c r="D2" s="390"/>
      <c r="E2" s="390"/>
      <c r="F2" s="390"/>
      <c r="G2" s="390"/>
      <c r="H2" s="390"/>
      <c r="I2" s="391"/>
      <c r="J2" s="152"/>
      <c r="K2" s="43"/>
      <c r="L2" s="43"/>
      <c r="M2" s="43"/>
      <c r="N2" s="43"/>
      <c r="O2" s="43"/>
    </row>
    <row r="3" spans="1:15" x14ac:dyDescent="0.25">
      <c r="B3" s="43"/>
      <c r="C3" s="43"/>
      <c r="D3" s="43"/>
      <c r="E3" s="43"/>
      <c r="F3" s="43"/>
      <c r="G3" s="43"/>
      <c r="H3" s="43"/>
      <c r="I3" s="43"/>
      <c r="J3" s="151"/>
      <c r="K3" s="43"/>
      <c r="L3" s="43"/>
      <c r="M3" s="43"/>
      <c r="N3" s="43"/>
      <c r="O3" s="43"/>
    </row>
    <row r="4" spans="1:15" x14ac:dyDescent="0.25">
      <c r="B4" s="89" t="s">
        <v>356</v>
      </c>
      <c r="C4" s="153"/>
      <c r="D4" s="56"/>
      <c r="E4" s="56"/>
      <c r="F4" s="56"/>
      <c r="G4" s="56"/>
      <c r="H4" s="56"/>
      <c r="I4" s="57" t="s">
        <v>253</v>
      </c>
      <c r="J4" s="154"/>
      <c r="K4" s="43"/>
      <c r="L4" s="43"/>
      <c r="M4" s="43"/>
      <c r="N4" s="43"/>
      <c r="O4" s="43"/>
    </row>
    <row r="5" spans="1:15" ht="17.25" customHeight="1" x14ac:dyDescent="0.25">
      <c r="B5" s="155" t="s">
        <v>4</v>
      </c>
      <c r="C5" s="156"/>
      <c r="D5" s="157"/>
      <c r="E5" s="158"/>
      <c r="F5" s="158"/>
      <c r="G5" s="158"/>
      <c r="H5" s="158"/>
      <c r="I5" s="159">
        <f>+Antecedentes!L20</f>
        <v>95000000</v>
      </c>
      <c r="J5" s="160" t="s">
        <v>396</v>
      </c>
      <c r="K5" s="43"/>
      <c r="L5" s="43"/>
      <c r="M5" s="43"/>
      <c r="N5" s="43"/>
      <c r="O5" s="43"/>
    </row>
    <row r="6" spans="1:15" ht="26.25" customHeight="1" x14ac:dyDescent="0.25">
      <c r="B6" s="392" t="s">
        <v>66</v>
      </c>
      <c r="C6" s="393"/>
      <c r="D6" s="393"/>
      <c r="E6" s="393"/>
      <c r="F6" s="393"/>
      <c r="G6" s="393"/>
      <c r="H6" s="393"/>
      <c r="I6" s="161">
        <f>+Antecedentes!K22</f>
        <v>5000000</v>
      </c>
      <c r="J6" s="162" t="s">
        <v>396</v>
      </c>
      <c r="K6" s="43"/>
      <c r="L6" s="43"/>
      <c r="M6" s="43"/>
      <c r="N6" s="43"/>
      <c r="O6" s="43"/>
    </row>
    <row r="7" spans="1:15" x14ac:dyDescent="0.25">
      <c r="B7" s="72" t="s">
        <v>73</v>
      </c>
      <c r="C7" s="163"/>
      <c r="D7" s="74"/>
      <c r="E7" s="75"/>
      <c r="F7" s="75"/>
      <c r="G7" s="75"/>
      <c r="H7" s="75"/>
      <c r="I7" s="159">
        <f>Antecedentes!L23</f>
        <v>8000000</v>
      </c>
      <c r="J7" s="160" t="s">
        <v>396</v>
      </c>
      <c r="K7" s="43"/>
      <c r="L7" s="43"/>
      <c r="M7" s="43"/>
      <c r="N7" s="43"/>
      <c r="O7" s="43"/>
    </row>
    <row r="8" spans="1:15" x14ac:dyDescent="0.25">
      <c r="B8" s="164" t="s">
        <v>316</v>
      </c>
      <c r="C8" s="165"/>
      <c r="D8" s="166"/>
      <c r="E8" s="166"/>
      <c r="F8" s="166"/>
      <c r="G8" s="166"/>
      <c r="H8" s="166"/>
      <c r="I8" s="167">
        <f>SUM(I5:I7)</f>
        <v>108000000</v>
      </c>
      <c r="J8" s="160" t="s">
        <v>398</v>
      </c>
      <c r="K8" s="43"/>
      <c r="L8" s="43"/>
      <c r="M8" s="43"/>
      <c r="N8" s="43"/>
      <c r="O8" s="43"/>
    </row>
    <row r="9" spans="1:15" x14ac:dyDescent="0.25">
      <c r="B9" s="58" t="s">
        <v>364</v>
      </c>
      <c r="C9" s="59"/>
      <c r="D9" s="61"/>
      <c r="E9" s="62"/>
      <c r="F9" s="62"/>
      <c r="G9" s="62"/>
      <c r="H9" s="62"/>
      <c r="I9" s="159">
        <f>+Antecedentes!L27</f>
        <v>901125</v>
      </c>
      <c r="J9" s="160" t="s">
        <v>396</v>
      </c>
      <c r="K9" s="43"/>
      <c r="L9" s="43"/>
      <c r="M9" s="43"/>
      <c r="N9" s="43"/>
      <c r="O9" s="43"/>
    </row>
    <row r="10" spans="1:15" x14ac:dyDescent="0.25">
      <c r="B10" s="64" t="s">
        <v>382</v>
      </c>
      <c r="C10" s="65"/>
      <c r="D10" s="43"/>
      <c r="E10" s="67"/>
      <c r="F10" s="67"/>
      <c r="G10" s="67"/>
      <c r="H10" s="168">
        <f>+Antecedentes!L32</f>
        <v>250000</v>
      </c>
      <c r="I10" s="159"/>
      <c r="J10" s="160" t="s">
        <v>396</v>
      </c>
      <c r="K10" s="43"/>
      <c r="L10" s="43"/>
      <c r="M10" s="43"/>
      <c r="N10" s="43"/>
      <c r="O10" s="43"/>
    </row>
    <row r="11" spans="1:15" x14ac:dyDescent="0.25">
      <c r="B11" s="64" t="s">
        <v>293</v>
      </c>
      <c r="C11" s="65"/>
      <c r="D11" s="43"/>
      <c r="E11" s="67"/>
      <c r="F11" s="67"/>
      <c r="G11" s="67"/>
      <c r="H11" s="168">
        <f>+Antecedentes!L33</f>
        <v>200000</v>
      </c>
      <c r="I11" s="159"/>
      <c r="J11" s="160" t="s">
        <v>396</v>
      </c>
      <c r="K11" s="43"/>
      <c r="L11" s="43"/>
      <c r="M11" s="43"/>
      <c r="N11" s="43"/>
      <c r="O11" s="43"/>
    </row>
    <row r="12" spans="1:15" x14ac:dyDescent="0.25">
      <c r="B12" s="64" t="s">
        <v>409</v>
      </c>
      <c r="C12" s="65"/>
      <c r="D12" s="43"/>
      <c r="E12" s="67"/>
      <c r="F12" s="67"/>
      <c r="G12" s="67"/>
      <c r="H12" s="168">
        <f>+Antecedentes!L34</f>
        <v>150000</v>
      </c>
      <c r="I12" s="159"/>
      <c r="J12" s="160" t="s">
        <v>396</v>
      </c>
      <c r="K12" s="43"/>
      <c r="L12" s="43"/>
      <c r="M12" s="43"/>
      <c r="N12" s="43"/>
      <c r="O12" s="43"/>
    </row>
    <row r="13" spans="1:15" x14ac:dyDescent="0.25">
      <c r="B13" s="64" t="s">
        <v>223</v>
      </c>
      <c r="C13" s="65"/>
      <c r="D13" s="43"/>
      <c r="E13" s="67"/>
      <c r="F13" s="67"/>
      <c r="G13" s="67"/>
      <c r="H13" s="168">
        <f>+Antecedentes!L35</f>
        <v>30000</v>
      </c>
      <c r="I13" s="159"/>
      <c r="J13" s="160" t="s">
        <v>396</v>
      </c>
      <c r="K13" s="43"/>
      <c r="L13" s="43"/>
      <c r="M13" s="43"/>
      <c r="N13" s="43"/>
      <c r="O13" s="43"/>
    </row>
    <row r="14" spans="1:15" x14ac:dyDescent="0.25">
      <c r="B14" s="64" t="s">
        <v>224</v>
      </c>
      <c r="C14" s="65"/>
      <c r="D14" s="43"/>
      <c r="E14" s="67"/>
      <c r="F14" s="67"/>
      <c r="G14" s="67"/>
      <c r="H14" s="168">
        <f>+Antecedentes!L36</f>
        <v>80000</v>
      </c>
      <c r="I14" s="159"/>
      <c r="J14" s="160" t="s">
        <v>396</v>
      </c>
      <c r="K14" s="43"/>
      <c r="L14" s="43"/>
      <c r="M14" s="43"/>
      <c r="N14" s="43"/>
      <c r="O14" s="43"/>
    </row>
    <row r="15" spans="1:15" x14ac:dyDescent="0.25">
      <c r="B15" s="169" t="s">
        <v>347</v>
      </c>
      <c r="C15" s="65"/>
      <c r="D15" s="66"/>
      <c r="E15" s="67"/>
      <c r="F15" s="67"/>
      <c r="G15" s="67"/>
      <c r="H15" s="62"/>
      <c r="I15" s="170">
        <f>SUM(H10:H14)</f>
        <v>710000</v>
      </c>
      <c r="J15" s="162" t="s">
        <v>396</v>
      </c>
      <c r="K15" s="43"/>
      <c r="L15" s="43"/>
      <c r="M15" s="43"/>
      <c r="N15" s="43"/>
      <c r="O15" s="43"/>
    </row>
    <row r="16" spans="1:15" x14ac:dyDescent="0.25">
      <c r="B16" s="64" t="s">
        <v>410</v>
      </c>
      <c r="C16" s="65"/>
      <c r="D16" s="43"/>
      <c r="E16" s="67"/>
      <c r="F16" s="67"/>
      <c r="G16" s="67"/>
      <c r="H16" s="168">
        <f>+Antecedentes!J32</f>
        <v>92466</v>
      </c>
      <c r="I16" s="159"/>
      <c r="J16" s="160" t="s">
        <v>396</v>
      </c>
      <c r="K16" s="43"/>
      <c r="L16" s="43"/>
      <c r="M16" s="43"/>
      <c r="N16" s="43"/>
      <c r="O16" s="43"/>
    </row>
    <row r="17" spans="2:188" x14ac:dyDescent="0.25">
      <c r="B17" s="64" t="s">
        <v>348</v>
      </c>
      <c r="C17" s="65"/>
      <c r="D17" s="43"/>
      <c r="E17" s="67"/>
      <c r="F17" s="67"/>
      <c r="G17" s="67"/>
      <c r="H17" s="168">
        <f>+Antecedentes!J33</f>
        <v>22222</v>
      </c>
      <c r="I17" s="159"/>
      <c r="J17" s="160" t="s">
        <v>396</v>
      </c>
      <c r="K17" s="43"/>
      <c r="L17" s="43"/>
      <c r="M17" s="43"/>
      <c r="N17" s="43"/>
      <c r="O17" s="43"/>
    </row>
    <row r="18" spans="2:188" x14ac:dyDescent="0.25">
      <c r="B18" s="64" t="s">
        <v>242</v>
      </c>
      <c r="C18" s="65"/>
      <c r="D18" s="43"/>
      <c r="E18" s="67"/>
      <c r="F18" s="67"/>
      <c r="G18" s="67"/>
      <c r="H18" s="168">
        <f>+Antecedentes!J34</f>
        <v>34312</v>
      </c>
      <c r="I18" s="159"/>
      <c r="J18" s="160" t="s">
        <v>396</v>
      </c>
      <c r="K18" s="43"/>
      <c r="L18" s="43"/>
      <c r="M18" s="43"/>
      <c r="N18" s="43"/>
      <c r="O18" s="43"/>
    </row>
    <row r="19" spans="2:188" x14ac:dyDescent="0.25">
      <c r="B19" s="169" t="s">
        <v>1</v>
      </c>
      <c r="C19" s="65"/>
      <c r="D19" s="66"/>
      <c r="E19" s="67"/>
      <c r="F19" s="67"/>
      <c r="G19" s="67"/>
      <c r="H19" s="62"/>
      <c r="I19" s="170">
        <f>SUM(H16:H18)</f>
        <v>149000</v>
      </c>
      <c r="J19" s="162" t="s">
        <v>396</v>
      </c>
      <c r="K19" s="43"/>
      <c r="L19" s="43"/>
      <c r="M19" s="43"/>
      <c r="N19" s="43"/>
      <c r="O19" s="43"/>
    </row>
    <row r="20" spans="2:188" x14ac:dyDescent="0.25">
      <c r="B20" s="114" t="s">
        <v>404</v>
      </c>
      <c r="C20" s="73"/>
      <c r="D20" s="74"/>
      <c r="E20" s="75"/>
      <c r="F20" s="75"/>
      <c r="G20" s="75"/>
      <c r="H20" s="75"/>
      <c r="I20" s="344">
        <f>+I51</f>
        <v>494879.99999999994</v>
      </c>
      <c r="J20" s="162" t="s">
        <v>396</v>
      </c>
      <c r="K20" s="43"/>
      <c r="L20" s="43"/>
      <c r="M20" s="43"/>
      <c r="N20" s="43"/>
      <c r="O20" s="43"/>
    </row>
    <row r="21" spans="2:188" x14ac:dyDescent="0.25">
      <c r="B21" s="64" t="s">
        <v>395</v>
      </c>
      <c r="C21" s="99"/>
      <c r="D21" s="66"/>
      <c r="E21" s="67"/>
      <c r="F21" s="67"/>
      <c r="G21" s="67"/>
      <c r="H21" s="67"/>
      <c r="I21" s="171">
        <f>+Antecedentes!G86-Antecedentes!E86</f>
        <v>4438</v>
      </c>
      <c r="J21" s="162" t="s">
        <v>396</v>
      </c>
      <c r="K21" s="43"/>
      <c r="L21" s="43"/>
      <c r="M21" s="43"/>
      <c r="N21" s="43"/>
      <c r="O21" s="43"/>
    </row>
    <row r="22" spans="2:188" x14ac:dyDescent="0.25">
      <c r="B22" s="164" t="s">
        <v>244</v>
      </c>
      <c r="C22" s="165"/>
      <c r="D22" s="166"/>
      <c r="E22" s="166"/>
      <c r="F22" s="166"/>
      <c r="G22" s="166"/>
      <c r="H22" s="166"/>
      <c r="I22" s="172">
        <f>SUM(I9:I21)</f>
        <v>2259443</v>
      </c>
      <c r="J22" s="160" t="s">
        <v>398</v>
      </c>
      <c r="K22" s="43"/>
      <c r="L22" s="43"/>
      <c r="M22" s="43"/>
      <c r="N22" s="43"/>
      <c r="O22" s="43"/>
      <c r="GF22" s="10"/>
    </row>
    <row r="23" spans="2:188" x14ac:dyDescent="0.25">
      <c r="B23" s="164" t="s">
        <v>243</v>
      </c>
      <c r="C23" s="165"/>
      <c r="D23" s="166"/>
      <c r="E23" s="166"/>
      <c r="F23" s="166"/>
      <c r="G23" s="166"/>
      <c r="H23" s="166"/>
      <c r="I23" s="167">
        <f>+I44</f>
        <v>640200</v>
      </c>
      <c r="J23" s="160" t="s">
        <v>398</v>
      </c>
      <c r="K23" s="43"/>
      <c r="L23" s="43"/>
      <c r="M23" s="43"/>
      <c r="N23" s="43"/>
      <c r="O23" s="43"/>
    </row>
    <row r="24" spans="2:188" ht="15.75" thickBot="1" x14ac:dyDescent="0.3">
      <c r="B24" s="83" t="s">
        <v>358</v>
      </c>
      <c r="C24" s="173"/>
      <c r="D24" s="173"/>
      <c r="E24" s="173"/>
      <c r="F24" s="173"/>
      <c r="G24" s="173"/>
      <c r="H24" s="173"/>
      <c r="I24" s="144"/>
      <c r="J24" s="174" t="s">
        <v>398</v>
      </c>
      <c r="K24" s="175">
        <f>+I8+I22+I23</f>
        <v>110899643</v>
      </c>
      <c r="L24" s="43"/>
      <c r="M24" s="43"/>
      <c r="N24" s="43"/>
      <c r="O24" s="43"/>
    </row>
    <row r="25" spans="2:188" ht="15.75" thickTop="1" x14ac:dyDescent="0.25">
      <c r="B25" s="43"/>
      <c r="C25" s="43"/>
      <c r="D25" s="43"/>
      <c r="E25" s="43"/>
      <c r="F25" s="43"/>
      <c r="G25" s="43"/>
      <c r="H25" s="43"/>
      <c r="I25" s="43"/>
      <c r="J25" s="151"/>
      <c r="K25" s="43"/>
      <c r="L25" s="43"/>
      <c r="M25" s="43"/>
      <c r="N25" s="43"/>
      <c r="O25" s="43"/>
    </row>
    <row r="26" spans="2:188" x14ac:dyDescent="0.25">
      <c r="B26" s="89" t="s">
        <v>357</v>
      </c>
      <c r="C26" s="153"/>
      <c r="D26" s="56"/>
      <c r="E26" s="56"/>
      <c r="F26" s="56"/>
      <c r="G26" s="56"/>
      <c r="H26" s="56"/>
      <c r="I26" s="57" t="s">
        <v>253</v>
      </c>
      <c r="J26" s="154"/>
      <c r="K26" s="43"/>
      <c r="L26" s="43"/>
      <c r="M26" s="43"/>
      <c r="N26" s="43"/>
      <c r="O26" s="43"/>
    </row>
    <row r="27" spans="2:188" x14ac:dyDescent="0.25">
      <c r="B27" s="111" t="str">
        <f>+Antecedentes!C41</f>
        <v>Compras netas  existencias 2021</v>
      </c>
      <c r="C27" s="156"/>
      <c r="D27" s="157"/>
      <c r="E27" s="158"/>
      <c r="F27" s="158"/>
      <c r="G27" s="158"/>
      <c r="H27" s="158"/>
      <c r="I27" s="159">
        <f>-Antecedentes!L41</f>
        <v>-22000000</v>
      </c>
      <c r="J27" s="160" t="s">
        <v>397</v>
      </c>
      <c r="K27" s="43"/>
      <c r="L27" s="43"/>
      <c r="M27" s="43"/>
      <c r="N27" s="43"/>
      <c r="O27" s="43"/>
    </row>
    <row r="28" spans="2:188" x14ac:dyDescent="0.25">
      <c r="B28" s="345" t="s">
        <v>405</v>
      </c>
      <c r="C28" s="163"/>
      <c r="D28" s="74"/>
      <c r="E28" s="75"/>
      <c r="F28" s="75"/>
      <c r="G28" s="75"/>
      <c r="H28" s="75"/>
      <c r="I28" s="159">
        <f>-Antecedentes!$L$49</f>
        <v>-2000000</v>
      </c>
      <c r="J28" s="160" t="s">
        <v>397</v>
      </c>
      <c r="K28" s="43"/>
      <c r="L28" s="43"/>
      <c r="M28" s="43"/>
      <c r="N28" s="43"/>
      <c r="O28" s="43"/>
    </row>
    <row r="29" spans="2:188" x14ac:dyDescent="0.25">
      <c r="B29" s="114" t="str">
        <f>+Antecedentes!C42</f>
        <v>Compra neta camioneta de reparto nueva, adquirida en septiembre 2021</v>
      </c>
      <c r="C29" s="73"/>
      <c r="D29" s="74"/>
      <c r="E29" s="75"/>
      <c r="F29" s="75"/>
      <c r="G29" s="75"/>
      <c r="H29" s="75"/>
      <c r="I29" s="176">
        <f>-Antecedentes!L42</f>
        <v>-8000000</v>
      </c>
      <c r="J29" s="162" t="s">
        <v>397</v>
      </c>
      <c r="K29" s="43"/>
      <c r="L29" s="43"/>
      <c r="M29" s="43"/>
      <c r="N29" s="43"/>
      <c r="O29" s="43"/>
      <c r="P29" s="388"/>
      <c r="Q29" s="388"/>
      <c r="R29" s="388"/>
      <c r="S29" s="388"/>
    </row>
    <row r="30" spans="2:188" x14ac:dyDescent="0.25">
      <c r="B30" s="114" t="s">
        <v>406</v>
      </c>
      <c r="C30" s="73"/>
      <c r="D30" s="74"/>
      <c r="E30" s="75"/>
      <c r="F30" s="75"/>
      <c r="G30" s="75"/>
      <c r="H30" s="75"/>
      <c r="I30" s="159">
        <f>-Antecedentes!L43-Antecedentes!L47-Antecedentes!L48</f>
        <v>-8505000</v>
      </c>
      <c r="J30" s="160" t="s">
        <v>397</v>
      </c>
      <c r="K30" s="43"/>
      <c r="L30" s="43"/>
      <c r="M30" s="43"/>
      <c r="N30" s="43"/>
      <c r="O30" s="43"/>
      <c r="P30" s="388"/>
      <c r="Q30" s="388"/>
      <c r="R30" s="388"/>
      <c r="S30" s="388"/>
    </row>
    <row r="31" spans="2:188" x14ac:dyDescent="0.25">
      <c r="B31" s="118" t="str">
        <f>+Antecedentes!C44</f>
        <v>Honorarios del ejercicio</v>
      </c>
      <c r="C31" s="73"/>
      <c r="D31" s="74"/>
      <c r="E31" s="75"/>
      <c r="F31" s="75"/>
      <c r="G31" s="75"/>
      <c r="H31" s="75"/>
      <c r="I31" s="159">
        <f>-Antecedentes!L44</f>
        <v>-1000000</v>
      </c>
      <c r="J31" s="160" t="s">
        <v>397</v>
      </c>
      <c r="K31" s="43"/>
      <c r="L31" s="43"/>
      <c r="M31" s="43"/>
      <c r="N31" s="43"/>
      <c r="O31" s="43"/>
    </row>
    <row r="32" spans="2:188" x14ac:dyDescent="0.25">
      <c r="B32" s="72" t="str">
        <f>+Antecedentes!C45</f>
        <v>Gastos generales</v>
      </c>
      <c r="C32" s="73"/>
      <c r="D32" s="74"/>
      <c r="E32" s="75"/>
      <c r="F32" s="75"/>
      <c r="G32" s="75"/>
      <c r="H32" s="75"/>
      <c r="I32" s="159">
        <f>-Antecedentes!L45</f>
        <v>-201000</v>
      </c>
      <c r="J32" s="160" t="s">
        <v>397</v>
      </c>
      <c r="K32" s="43"/>
      <c r="L32" s="43"/>
      <c r="M32" s="43"/>
      <c r="N32" s="43"/>
      <c r="O32" s="43"/>
    </row>
    <row r="33" spans="1:15" x14ac:dyDescent="0.25">
      <c r="B33" s="72" t="str">
        <f>+Antecedentes!C46</f>
        <v>Arriendos</v>
      </c>
      <c r="C33" s="73"/>
      <c r="D33" s="74"/>
      <c r="E33" s="75"/>
      <c r="F33" s="75"/>
      <c r="G33" s="75"/>
      <c r="H33" s="75"/>
      <c r="I33" s="159">
        <f>-Antecedentes!L46</f>
        <v>-860000</v>
      </c>
      <c r="J33" s="160" t="s">
        <v>397</v>
      </c>
      <c r="K33" s="43"/>
      <c r="L33" s="43"/>
      <c r="M33" s="43"/>
      <c r="N33" s="43"/>
      <c r="O33" s="43"/>
    </row>
    <row r="34" spans="1:15" x14ac:dyDescent="0.25">
      <c r="B34" s="72" t="s">
        <v>390</v>
      </c>
      <c r="C34" s="73"/>
      <c r="D34" s="74"/>
      <c r="E34" s="75"/>
      <c r="F34" s="75"/>
      <c r="G34" s="75"/>
      <c r="H34" s="75"/>
      <c r="I34" s="177">
        <f>-Antecedentes!I50</f>
        <v>-280000</v>
      </c>
      <c r="J34" s="162" t="s">
        <v>397</v>
      </c>
      <c r="K34" s="43"/>
      <c r="L34" s="43"/>
      <c r="M34" s="43"/>
      <c r="N34" s="43"/>
      <c r="O34" s="43"/>
    </row>
    <row r="35" spans="1:15" ht="15.75" thickBot="1" x14ac:dyDescent="0.3">
      <c r="B35" s="178" t="s">
        <v>74</v>
      </c>
      <c r="C35" s="179"/>
      <c r="D35" s="179"/>
      <c r="E35" s="179"/>
      <c r="F35" s="179"/>
      <c r="G35" s="179"/>
      <c r="H35" s="180"/>
      <c r="I35" s="181">
        <f>SUM(I27:I34)</f>
        <v>-42846000</v>
      </c>
      <c r="J35" s="174" t="s">
        <v>398</v>
      </c>
      <c r="K35" s="43"/>
      <c r="L35" s="43"/>
      <c r="M35" s="43"/>
      <c r="N35" s="43"/>
      <c r="O35" s="43"/>
    </row>
    <row r="36" spans="1:15" ht="16.5" thickTop="1" thickBot="1" x14ac:dyDescent="0.3">
      <c r="B36" s="83" t="s">
        <v>75</v>
      </c>
      <c r="C36" s="173"/>
      <c r="D36" s="173"/>
      <c r="E36" s="173"/>
      <c r="F36" s="173"/>
      <c r="G36" s="173"/>
      <c r="H36" s="173"/>
      <c r="I36" s="144"/>
      <c r="J36" s="174" t="s">
        <v>398</v>
      </c>
      <c r="K36" s="182">
        <f>+I35</f>
        <v>-42846000</v>
      </c>
      <c r="L36" s="43"/>
      <c r="M36" s="43" t="s">
        <v>246</v>
      </c>
      <c r="N36" s="43"/>
      <c r="O36" s="43"/>
    </row>
    <row r="37" spans="1:15" ht="15.75" thickTop="1" x14ac:dyDescent="0.25">
      <c r="B37" s="43"/>
      <c r="C37" s="43"/>
      <c r="D37" s="43"/>
      <c r="E37" s="43"/>
      <c r="F37" s="43"/>
      <c r="G37" s="43"/>
      <c r="H37" s="43"/>
      <c r="I37" s="43"/>
      <c r="J37" s="151"/>
      <c r="K37" s="43"/>
      <c r="L37" s="43"/>
      <c r="M37" s="43"/>
      <c r="N37" s="43"/>
      <c r="O37" s="43"/>
    </row>
    <row r="38" spans="1:15" ht="15.75" thickBot="1" x14ac:dyDescent="0.3">
      <c r="B38" s="83" t="s">
        <v>180</v>
      </c>
      <c r="C38" s="173"/>
      <c r="D38" s="183"/>
      <c r="E38" s="173"/>
      <c r="F38" s="173"/>
      <c r="G38" s="173"/>
      <c r="H38" s="173"/>
      <c r="I38" s="144"/>
      <c r="J38" s="174" t="s">
        <v>398</v>
      </c>
      <c r="K38" s="175">
        <f>SUM(K24:K36)</f>
        <v>68053643</v>
      </c>
      <c r="L38" s="43"/>
      <c r="M38" s="43"/>
      <c r="N38" s="43"/>
      <c r="O38" s="43"/>
    </row>
    <row r="39" spans="1:15" ht="15.75" thickTop="1" x14ac:dyDescent="0.25">
      <c r="B39" s="43"/>
      <c r="C39" s="43"/>
      <c r="D39" s="43"/>
      <c r="E39" s="43"/>
      <c r="F39" s="43"/>
      <c r="G39" s="43"/>
      <c r="H39" s="43"/>
      <c r="I39" s="43"/>
      <c r="J39" s="151"/>
      <c r="K39" s="43"/>
      <c r="L39" s="43"/>
      <c r="M39" s="43"/>
      <c r="N39" s="43"/>
      <c r="O39" s="43"/>
    </row>
    <row r="40" spans="1:15" x14ac:dyDescent="0.25">
      <c r="B40" s="43"/>
      <c r="C40" s="43"/>
      <c r="D40" s="43"/>
      <c r="E40" s="43"/>
      <c r="F40" s="43"/>
      <c r="G40" s="43"/>
      <c r="H40" s="43"/>
      <c r="I40" s="43"/>
      <c r="J40" s="151"/>
      <c r="K40" s="43"/>
      <c r="L40" s="43"/>
      <c r="M40" s="43"/>
      <c r="N40" s="43"/>
      <c r="O40" s="43"/>
    </row>
    <row r="41" spans="1:15" ht="15.75" thickBot="1" x14ac:dyDescent="0.3">
      <c r="B41" s="43"/>
      <c r="C41" s="43"/>
      <c r="D41" s="43"/>
      <c r="E41" s="43"/>
      <c r="F41" s="43"/>
      <c r="G41" s="43"/>
      <c r="H41" s="43"/>
      <c r="I41" s="43"/>
      <c r="J41" s="151"/>
      <c r="K41" s="43"/>
      <c r="L41" s="43"/>
      <c r="M41" s="43"/>
      <c r="N41" s="43"/>
      <c r="O41" s="43"/>
    </row>
    <row r="42" spans="1:15" ht="15.75" thickBot="1" x14ac:dyDescent="0.3">
      <c r="A42" s="3" t="s">
        <v>365</v>
      </c>
      <c r="B42" s="389" t="s">
        <v>76</v>
      </c>
      <c r="C42" s="390"/>
      <c r="D42" s="390"/>
      <c r="E42" s="390"/>
      <c r="F42" s="390"/>
      <c r="G42" s="390"/>
      <c r="H42" s="390"/>
      <c r="I42" s="391"/>
      <c r="J42" s="184"/>
      <c r="K42" s="147"/>
      <c r="L42" s="43"/>
      <c r="M42" s="43"/>
      <c r="N42" s="43"/>
      <c r="O42" s="43"/>
    </row>
    <row r="43" spans="1:15" x14ac:dyDescent="0.25">
      <c r="B43" s="394" t="s">
        <v>360</v>
      </c>
      <c r="C43" s="395"/>
      <c r="D43" s="395"/>
      <c r="E43" s="395"/>
      <c r="F43" s="395"/>
      <c r="G43" s="395"/>
      <c r="H43" s="396"/>
      <c r="I43" s="185">
        <f>+Antecedentes!K89*1.067</f>
        <v>5761800</v>
      </c>
      <c r="J43" s="184"/>
      <c r="K43" s="147"/>
      <c r="L43" s="43"/>
      <c r="M43" s="43"/>
      <c r="N43" s="43"/>
      <c r="O43" s="43"/>
    </row>
    <row r="44" spans="1:15" x14ac:dyDescent="0.25">
      <c r="B44" s="383" t="s">
        <v>77</v>
      </c>
      <c r="C44" s="384"/>
      <c r="D44" s="384"/>
      <c r="E44" s="384"/>
      <c r="F44" s="384"/>
      <c r="G44" s="384"/>
      <c r="H44" s="385"/>
      <c r="I44" s="185">
        <f>I43/9</f>
        <v>640200</v>
      </c>
      <c r="J44" s="186"/>
      <c r="K44" s="147"/>
      <c r="L44" s="43"/>
      <c r="M44" s="43"/>
      <c r="N44" s="43"/>
      <c r="O44" s="43"/>
    </row>
    <row r="45" spans="1:15" x14ac:dyDescent="0.25">
      <c r="B45" s="43"/>
      <c r="C45" s="43"/>
      <c r="D45" s="43"/>
      <c r="E45" s="43"/>
      <c r="F45" s="43"/>
      <c r="G45" s="43"/>
      <c r="H45" s="43"/>
      <c r="I45" s="43"/>
      <c r="J45" s="151"/>
      <c r="K45" s="43"/>
      <c r="L45" s="43"/>
      <c r="M45" s="43"/>
      <c r="N45" s="43"/>
      <c r="O45" s="43"/>
    </row>
    <row r="46" spans="1:15" ht="15.75" thickBot="1" x14ac:dyDescent="0.3">
      <c r="B46" s="43"/>
      <c r="C46" s="43"/>
      <c r="D46" s="43"/>
      <c r="E46" s="43"/>
      <c r="F46" s="43"/>
      <c r="G46" s="43"/>
      <c r="H46" s="43"/>
      <c r="I46" s="43"/>
      <c r="J46" s="151"/>
      <c r="K46" s="43"/>
      <c r="L46" s="43"/>
      <c r="M46" s="43"/>
      <c r="N46" s="43"/>
      <c r="O46" s="43"/>
    </row>
    <row r="47" spans="1:15" ht="19.5" thickBot="1" x14ac:dyDescent="0.3">
      <c r="A47" s="31" t="s">
        <v>126</v>
      </c>
      <c r="B47" s="389" t="s">
        <v>131</v>
      </c>
      <c r="C47" s="390"/>
      <c r="D47" s="390"/>
      <c r="E47" s="390"/>
      <c r="F47" s="390"/>
      <c r="G47" s="390"/>
      <c r="H47" s="390"/>
      <c r="I47" s="391"/>
      <c r="J47" s="152"/>
      <c r="K47" s="43"/>
      <c r="L47" s="43"/>
      <c r="M47" s="43"/>
      <c r="N47" s="43"/>
      <c r="O47" s="43"/>
    </row>
    <row r="48" spans="1:15" x14ac:dyDescent="0.25">
      <c r="A48" s="29"/>
      <c r="B48" s="187"/>
      <c r="C48" s="188"/>
      <c r="D48" s="50"/>
      <c r="E48" s="43"/>
      <c r="F48" s="43"/>
      <c r="G48" s="43"/>
      <c r="H48" s="43"/>
      <c r="I48" s="189" t="s">
        <v>313</v>
      </c>
      <c r="J48" s="190"/>
      <c r="K48" s="43"/>
      <c r="L48" s="43"/>
      <c r="M48" s="43"/>
      <c r="N48" s="43"/>
      <c r="O48" s="43"/>
    </row>
    <row r="49" spans="1:15" x14ac:dyDescent="0.25">
      <c r="A49" s="29"/>
      <c r="B49" s="191" t="str">
        <f>+Antecedentes!C42</f>
        <v>Compra neta camioneta de reparto nueva, adquirida en septiembre 2021</v>
      </c>
      <c r="C49" s="188"/>
      <c r="D49" s="50"/>
      <c r="E49" s="43"/>
      <c r="F49" s="43"/>
      <c r="G49" s="43"/>
      <c r="H49" s="43"/>
      <c r="I49" s="347">
        <f>+Antecedentes!L42</f>
        <v>8000000</v>
      </c>
      <c r="J49" s="184"/>
      <c r="K49" s="43"/>
      <c r="L49" s="43"/>
      <c r="M49" s="43"/>
      <c r="N49" s="43"/>
      <c r="O49" s="43"/>
    </row>
    <row r="50" spans="1:15" x14ac:dyDescent="0.25">
      <c r="A50" s="29"/>
      <c r="B50" s="348" t="s">
        <v>359</v>
      </c>
      <c r="C50" s="349"/>
      <c r="D50" s="350"/>
      <c r="E50" s="350"/>
      <c r="F50" s="350"/>
      <c r="G50" s="386" t="s">
        <v>6</v>
      </c>
      <c r="H50" s="387"/>
      <c r="I50" s="351">
        <f>(I49*1.031)*6%</f>
        <v>494879.99999999994</v>
      </c>
      <c r="J50" s="184"/>
      <c r="K50" s="43"/>
      <c r="L50" s="43"/>
      <c r="M50" s="43"/>
      <c r="N50" s="43"/>
      <c r="O50" s="43"/>
    </row>
    <row r="51" spans="1:15" x14ac:dyDescent="0.25">
      <c r="A51" s="29"/>
      <c r="B51" s="383" t="s">
        <v>361</v>
      </c>
      <c r="C51" s="384"/>
      <c r="D51" s="384"/>
      <c r="E51" s="384"/>
      <c r="F51" s="384"/>
      <c r="G51" s="384"/>
      <c r="H51" s="385"/>
      <c r="I51" s="185">
        <f>+I50</f>
        <v>494879.99999999994</v>
      </c>
      <c r="J51" s="186"/>
      <c r="K51" s="43"/>
      <c r="L51" s="43"/>
      <c r="M51" s="43"/>
      <c r="N51" s="43"/>
      <c r="O51" s="43"/>
    </row>
    <row r="52" spans="1:15" x14ac:dyDescent="0.25">
      <c r="B52" s="43"/>
      <c r="C52" s="43"/>
      <c r="D52" s="43"/>
      <c r="E52" s="43"/>
      <c r="F52" s="43"/>
      <c r="G52" s="43"/>
      <c r="H52" s="43"/>
      <c r="I52" s="43"/>
      <c r="J52" s="151"/>
      <c r="K52" s="43"/>
      <c r="L52" s="43"/>
      <c r="M52" s="43"/>
      <c r="N52" s="43"/>
      <c r="O52" s="43"/>
    </row>
    <row r="53" spans="1:15" x14ac:dyDescent="0.25">
      <c r="B53" s="43"/>
      <c r="C53" s="43"/>
      <c r="D53" s="43"/>
      <c r="E53" s="43"/>
      <c r="F53" s="43"/>
      <c r="G53" s="43"/>
      <c r="H53" s="43"/>
      <c r="I53" s="43"/>
      <c r="J53" s="151"/>
      <c r="K53" s="43"/>
      <c r="L53" s="43"/>
      <c r="M53" s="43"/>
      <c r="N53" s="43"/>
      <c r="O53" s="43"/>
    </row>
    <row r="54" spans="1:15" x14ac:dyDescent="0.25">
      <c r="B54" s="43"/>
      <c r="C54" s="43"/>
      <c r="D54" s="43"/>
      <c r="E54" s="43"/>
      <c r="F54" s="43"/>
      <c r="G54" s="43"/>
      <c r="H54" s="43"/>
      <c r="I54" s="43"/>
      <c r="J54" s="151"/>
      <c r="K54" s="43"/>
      <c r="L54" s="43"/>
      <c r="M54" s="43"/>
      <c r="N54" s="43"/>
      <c r="O54" s="43"/>
    </row>
    <row r="55" spans="1:15" x14ac:dyDescent="0.25">
      <c r="B55" s="43"/>
      <c r="C55" s="43"/>
      <c r="D55" s="43"/>
      <c r="E55" s="43"/>
      <c r="F55" s="43"/>
      <c r="G55" s="43"/>
      <c r="H55" s="43"/>
      <c r="I55" s="43"/>
      <c r="J55" s="151"/>
      <c r="K55" s="43"/>
      <c r="L55" s="43"/>
      <c r="M55" s="43"/>
      <c r="N55" s="43"/>
      <c r="O55" s="43"/>
    </row>
    <row r="56" spans="1:15" x14ac:dyDescent="0.25">
      <c r="B56" s="43"/>
      <c r="C56" s="43"/>
      <c r="D56" s="43"/>
      <c r="E56" s="43"/>
      <c r="F56" s="43"/>
      <c r="G56" s="43"/>
      <c r="H56" s="43"/>
      <c r="I56" s="43"/>
      <c r="J56" s="151"/>
      <c r="K56" s="43"/>
      <c r="L56" s="43"/>
      <c r="M56" s="43"/>
      <c r="N56" s="43"/>
      <c r="O56" s="43"/>
    </row>
    <row r="57" spans="1:15" x14ac:dyDescent="0.25">
      <c r="B57" s="43"/>
      <c r="C57" s="43"/>
      <c r="D57" s="43"/>
      <c r="E57" s="43"/>
      <c r="F57" s="43"/>
      <c r="G57" s="43"/>
      <c r="H57" s="43"/>
      <c r="I57" s="43"/>
      <c r="J57" s="151"/>
      <c r="K57" s="43"/>
      <c r="L57" s="43"/>
      <c r="M57" s="43"/>
      <c r="N57" s="43"/>
      <c r="O57" s="43"/>
    </row>
    <row r="58" spans="1:15" x14ac:dyDescent="0.25">
      <c r="B58" s="43"/>
      <c r="C58" s="43"/>
      <c r="D58" s="43"/>
      <c r="E58" s="43"/>
      <c r="F58" s="43"/>
      <c r="G58" s="43"/>
      <c r="H58" s="43"/>
      <c r="I58" s="43"/>
      <c r="J58" s="151"/>
      <c r="K58" s="43"/>
      <c r="L58" s="43"/>
      <c r="M58" s="43"/>
      <c r="N58" s="43"/>
      <c r="O58" s="43"/>
    </row>
    <row r="59" spans="1:15" x14ac:dyDescent="0.25">
      <c r="B59" s="43"/>
      <c r="C59" s="43"/>
      <c r="D59" s="43"/>
      <c r="E59" s="43"/>
      <c r="F59" s="43"/>
      <c r="G59" s="43"/>
      <c r="H59" s="43"/>
      <c r="I59" s="43"/>
      <c r="J59" s="151"/>
      <c r="K59" s="43"/>
      <c r="L59" s="43"/>
      <c r="M59" s="43"/>
      <c r="N59" s="43"/>
      <c r="O59" s="43"/>
    </row>
    <row r="60" spans="1:15" x14ac:dyDescent="0.25">
      <c r="B60" s="43"/>
      <c r="C60" s="43"/>
      <c r="D60" s="43"/>
      <c r="E60" s="43"/>
      <c r="F60" s="43"/>
      <c r="G60" s="43"/>
      <c r="H60" s="43"/>
      <c r="I60" s="43"/>
      <c r="J60" s="151"/>
      <c r="K60" s="43"/>
      <c r="L60" s="43"/>
      <c r="M60" s="43"/>
      <c r="N60" s="43"/>
      <c r="O60" s="43"/>
    </row>
    <row r="61" spans="1:15" x14ac:dyDescent="0.25">
      <c r="B61" s="43"/>
      <c r="C61" s="43"/>
      <c r="D61" s="43"/>
      <c r="E61" s="43"/>
      <c r="F61" s="43"/>
      <c r="G61" s="43"/>
      <c r="H61" s="43"/>
      <c r="I61" s="43"/>
      <c r="J61" s="151"/>
      <c r="K61" s="43"/>
      <c r="L61" s="43"/>
      <c r="M61" s="43"/>
      <c r="N61" s="43"/>
      <c r="O61" s="43"/>
    </row>
    <row r="62" spans="1:15" x14ac:dyDescent="0.25">
      <c r="B62" s="43"/>
      <c r="C62" s="43"/>
      <c r="D62" s="43"/>
      <c r="E62" s="43"/>
      <c r="F62" s="43"/>
      <c r="G62" s="43"/>
      <c r="H62" s="43"/>
      <c r="I62" s="43"/>
      <c r="J62" s="151"/>
      <c r="K62" s="43"/>
      <c r="L62" s="43"/>
      <c r="M62" s="43"/>
      <c r="N62" s="43"/>
      <c r="O62" s="43"/>
    </row>
    <row r="63" spans="1:15" x14ac:dyDescent="0.25">
      <c r="B63" s="43"/>
      <c r="C63" s="43"/>
      <c r="D63" s="43"/>
      <c r="E63" s="43"/>
      <c r="F63" s="43"/>
      <c r="G63" s="43"/>
      <c r="H63" s="43"/>
      <c r="I63" s="43"/>
      <c r="J63" s="151"/>
      <c r="K63" s="43"/>
      <c r="L63" s="43"/>
      <c r="M63" s="43"/>
      <c r="N63" s="43"/>
      <c r="O63" s="43"/>
    </row>
    <row r="64" spans="1:15" x14ac:dyDescent="0.25">
      <c r="B64" s="43"/>
      <c r="C64" s="43"/>
      <c r="D64" s="43"/>
      <c r="E64" s="43"/>
      <c r="F64" s="43"/>
      <c r="G64" s="43"/>
      <c r="H64" s="43"/>
      <c r="I64" s="43"/>
      <c r="J64" s="151"/>
      <c r="K64" s="43"/>
      <c r="L64" s="43"/>
      <c r="M64" s="43"/>
      <c r="N64" s="43"/>
      <c r="O64" s="43"/>
    </row>
    <row r="65" spans="2:15" x14ac:dyDescent="0.25">
      <c r="B65" s="43"/>
      <c r="C65" s="43"/>
      <c r="D65" s="43"/>
      <c r="E65" s="43"/>
      <c r="F65" s="43"/>
      <c r="G65" s="43"/>
      <c r="H65" s="43"/>
      <c r="I65" s="43"/>
      <c r="J65" s="151"/>
      <c r="K65" s="43"/>
      <c r="L65" s="43"/>
      <c r="M65" s="43"/>
      <c r="N65" s="43"/>
      <c r="O65" s="43"/>
    </row>
    <row r="71" spans="2:15" ht="39" customHeight="1" x14ac:dyDescent="0.25"/>
    <row r="73" spans="2:15" ht="17.25" customHeight="1" x14ac:dyDescent="0.25"/>
    <row r="91" spans="3:7" ht="14.25" customHeight="1" x14ac:dyDescent="0.25"/>
    <row r="96" spans="3:7" x14ac:dyDescent="0.25">
      <c r="C96" s="3"/>
      <c r="D96" s="3"/>
      <c r="E96" s="3"/>
      <c r="F96" s="3"/>
      <c r="G96" s="3"/>
    </row>
    <row r="100" spans="3:7" ht="36.75" customHeight="1" x14ac:dyDescent="0.25"/>
    <row r="102" spans="3:7" x14ac:dyDescent="0.25">
      <c r="C102" s="3"/>
      <c r="D102" s="3"/>
      <c r="E102" s="3"/>
      <c r="F102" s="3"/>
      <c r="G102" s="3"/>
    </row>
  </sheetData>
  <mergeCells count="9">
    <mergeCell ref="B51:H51"/>
    <mergeCell ref="G50:H50"/>
    <mergeCell ref="P29:S30"/>
    <mergeCell ref="B2:I2"/>
    <mergeCell ref="B6:H6"/>
    <mergeCell ref="B47:I47"/>
    <mergeCell ref="B42:I42"/>
    <mergeCell ref="B43:H43"/>
    <mergeCell ref="B44:H44"/>
  </mergeCells>
  <phoneticPr fontId="25" type="noConversion"/>
  <pageMargins left="0.27559055118110237" right="0.15748031496062992" top="0.39370078740157483" bottom="0.19685039370078741" header="0.31496062992125984" footer="0.11811023622047245"/>
  <drawing r:id="rId1"/>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1:K13"/>
  <sheetViews>
    <sheetView showGridLines="0" workbookViewId="0">
      <selection activeCell="D13" sqref="D13"/>
    </sheetView>
  </sheetViews>
  <sheetFormatPr baseColWidth="10" defaultRowHeight="15" x14ac:dyDescent="0.25"/>
  <cols>
    <col min="1" max="1" width="11.140625" customWidth="1"/>
    <col min="2" max="2" width="51.85546875" customWidth="1"/>
    <col min="3" max="3" width="5.85546875" customWidth="1"/>
    <col min="4" max="4" width="15.140625" customWidth="1"/>
    <col min="5" max="5" width="5.85546875" customWidth="1"/>
    <col min="6" max="6" width="15.140625" customWidth="1"/>
    <col min="7" max="7" width="5.85546875" customWidth="1"/>
    <col min="8" max="8" width="15.140625" customWidth="1"/>
    <col min="9" max="9" width="5.85546875" customWidth="1"/>
    <col min="10" max="10" width="15.140625" customWidth="1"/>
    <col min="11" max="11" width="4.140625" customWidth="1"/>
  </cols>
  <sheetData>
    <row r="1" spans="2:11" ht="15.75" thickBot="1" x14ac:dyDescent="0.3"/>
    <row r="2" spans="2:11" x14ac:dyDescent="0.25">
      <c r="B2" s="398" t="s">
        <v>108</v>
      </c>
      <c r="C2" s="399"/>
      <c r="D2" s="399"/>
      <c r="E2" s="399"/>
      <c r="F2" s="399"/>
      <c r="G2" s="399"/>
      <c r="H2" s="399"/>
      <c r="I2" s="399"/>
      <c r="J2" s="399"/>
      <c r="K2" s="400"/>
    </row>
    <row r="3" spans="2:11" x14ac:dyDescent="0.25">
      <c r="B3" s="401"/>
      <c r="C3" s="402"/>
      <c r="D3" s="402"/>
      <c r="E3" s="402"/>
      <c r="F3" s="402"/>
      <c r="G3" s="402"/>
      <c r="H3" s="402"/>
      <c r="I3" s="402"/>
      <c r="J3" s="402"/>
      <c r="K3" s="403"/>
    </row>
    <row r="4" spans="2:11" x14ac:dyDescent="0.25">
      <c r="B4" s="404" t="s">
        <v>352</v>
      </c>
      <c r="C4" s="405" t="s">
        <v>109</v>
      </c>
      <c r="D4" s="405"/>
      <c r="E4" s="406" t="s">
        <v>110</v>
      </c>
      <c r="F4" s="406"/>
      <c r="G4" s="406" t="s">
        <v>111</v>
      </c>
      <c r="H4" s="406"/>
      <c r="I4" s="406"/>
      <c r="J4" s="406"/>
      <c r="K4" s="407"/>
    </row>
    <row r="5" spans="2:11" ht="27" customHeight="1" x14ac:dyDescent="0.25">
      <c r="B5" s="404"/>
      <c r="C5" s="405"/>
      <c r="D5" s="405"/>
      <c r="E5" s="406"/>
      <c r="F5" s="406"/>
      <c r="G5" s="397" t="s">
        <v>112</v>
      </c>
      <c r="H5" s="397"/>
      <c r="I5" s="397" t="s">
        <v>113</v>
      </c>
      <c r="J5" s="397"/>
      <c r="K5" s="407"/>
    </row>
    <row r="6" spans="2:11" ht="38.25" x14ac:dyDescent="0.25">
      <c r="B6" s="192" t="s">
        <v>7</v>
      </c>
      <c r="C6" s="193">
        <v>1008</v>
      </c>
      <c r="D6" s="194"/>
      <c r="E6" s="193">
        <v>1009</v>
      </c>
      <c r="F6" s="36"/>
      <c r="G6" s="193">
        <v>1010</v>
      </c>
      <c r="H6" s="36"/>
      <c r="I6" s="195">
        <v>1356</v>
      </c>
      <c r="J6" s="196"/>
      <c r="K6" s="197" t="s">
        <v>396</v>
      </c>
    </row>
    <row r="7" spans="2:11" x14ac:dyDescent="0.25">
      <c r="B7" s="192" t="s">
        <v>8</v>
      </c>
      <c r="C7" s="193">
        <v>1011</v>
      </c>
      <c r="D7" s="35"/>
      <c r="E7" s="198">
        <v>1012</v>
      </c>
      <c r="F7" s="199"/>
      <c r="G7" s="200">
        <v>1013</v>
      </c>
      <c r="H7" s="199"/>
      <c r="I7" s="201">
        <v>1357</v>
      </c>
      <c r="J7" s="196"/>
      <c r="K7" s="197" t="s">
        <v>397</v>
      </c>
    </row>
    <row r="8" spans="2:11" ht="38.25" x14ac:dyDescent="0.25">
      <c r="B8" s="192" t="s">
        <v>90</v>
      </c>
      <c r="C8" s="195">
        <v>1358</v>
      </c>
      <c r="D8" s="37">
        <f>+'Base Imponible '!I43</f>
        <v>5761800</v>
      </c>
      <c r="E8" s="195">
        <v>1359</v>
      </c>
      <c r="F8" s="199"/>
      <c r="G8" s="195">
        <v>1360</v>
      </c>
      <c r="H8" s="199"/>
      <c r="I8" s="195">
        <v>1361</v>
      </c>
      <c r="J8" s="202"/>
      <c r="K8" s="203" t="s">
        <v>396</v>
      </c>
    </row>
    <row r="9" spans="2:11" x14ac:dyDescent="0.25">
      <c r="B9" s="192" t="s">
        <v>8</v>
      </c>
      <c r="C9" s="195">
        <v>1184</v>
      </c>
      <c r="D9" s="35">
        <f>'Base Imponible '!I44</f>
        <v>640200</v>
      </c>
      <c r="E9" s="195">
        <v>1362</v>
      </c>
      <c r="F9" s="199"/>
      <c r="G9" s="195">
        <v>1363</v>
      </c>
      <c r="H9" s="199"/>
      <c r="I9" s="195">
        <v>1364</v>
      </c>
      <c r="J9" s="202"/>
      <c r="K9" s="203" t="s">
        <v>397</v>
      </c>
    </row>
    <row r="10" spans="2:11" ht="25.5" x14ac:dyDescent="0.25">
      <c r="B10" s="192" t="s">
        <v>9</v>
      </c>
      <c r="C10" s="195">
        <v>1365</v>
      </c>
      <c r="D10" s="37"/>
      <c r="E10" s="195">
        <v>1366</v>
      </c>
      <c r="F10" s="199"/>
      <c r="G10" s="195">
        <v>1367</v>
      </c>
      <c r="H10" s="199"/>
      <c r="I10" s="204"/>
      <c r="J10" s="204"/>
      <c r="K10" s="203" t="s">
        <v>396</v>
      </c>
    </row>
    <row r="11" spans="2:11" x14ac:dyDescent="0.25">
      <c r="B11" s="192" t="s">
        <v>8</v>
      </c>
      <c r="C11" s="195">
        <v>1185</v>
      </c>
      <c r="D11" s="35"/>
      <c r="E11" s="195">
        <v>1369</v>
      </c>
      <c r="F11" s="35"/>
      <c r="G11" s="195">
        <v>1370</v>
      </c>
      <c r="H11" s="35"/>
      <c r="I11" s="204"/>
      <c r="J11" s="204"/>
      <c r="K11" s="197" t="s">
        <v>397</v>
      </c>
    </row>
    <row r="12" spans="2:11" ht="25.5" x14ac:dyDescent="0.25">
      <c r="B12" s="192" t="s">
        <v>10</v>
      </c>
      <c r="C12" s="193">
        <v>1096</v>
      </c>
      <c r="D12" s="35">
        <f>D8-D9</f>
        <v>5121600</v>
      </c>
      <c r="E12" s="193">
        <v>1097</v>
      </c>
      <c r="F12" s="35"/>
      <c r="G12" s="193">
        <v>1106</v>
      </c>
      <c r="H12" s="35"/>
      <c r="I12" s="195">
        <v>1372</v>
      </c>
      <c r="J12" s="35"/>
      <c r="K12" s="197" t="s">
        <v>398</v>
      </c>
    </row>
    <row r="13" spans="2:11" x14ac:dyDescent="0.25">
      <c r="B13" s="65"/>
      <c r="C13" s="65"/>
      <c r="D13" s="65"/>
      <c r="E13" s="65"/>
      <c r="F13" s="65"/>
      <c r="G13" s="65"/>
      <c r="H13" s="65"/>
      <c r="I13" s="65"/>
      <c r="J13" s="65"/>
      <c r="K13" s="65"/>
    </row>
  </sheetData>
  <mergeCells count="8">
    <mergeCell ref="I5:J5"/>
    <mergeCell ref="B2:K3"/>
    <mergeCell ref="B4:B5"/>
    <mergeCell ref="C4:D5"/>
    <mergeCell ref="E4:F5"/>
    <mergeCell ref="G4:J4"/>
    <mergeCell ref="K4:K5"/>
    <mergeCell ref="G5:H5"/>
  </mergeCells>
  <phoneticPr fontId="25" type="noConversion"/>
  <pageMargins left="0.7" right="0.7" top="0.75" bottom="0.75" header="0.3" footer="0.3"/>
  <extLst>
    <ext xmlns:mx="http://schemas.microsoft.com/office/mac/excel/2008/main" uri="http://schemas.microsoft.com/office/mac/excel/2008/main">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38"/>
  <sheetViews>
    <sheetView showGridLines="0" topLeftCell="A10" zoomScale="80" zoomScaleNormal="80" zoomScaleSheetLayoutView="80" zoomScalePageLayoutView="80" workbookViewId="0">
      <selection activeCell="G6" sqref="G6"/>
    </sheetView>
  </sheetViews>
  <sheetFormatPr baseColWidth="10" defaultColWidth="11.42578125" defaultRowHeight="15.75" x14ac:dyDescent="0.25"/>
  <cols>
    <col min="1" max="1" width="6.140625" style="9" customWidth="1"/>
    <col min="2" max="2" width="100.85546875" style="9" customWidth="1"/>
    <col min="3" max="3" width="7.42578125" style="9" customWidth="1"/>
    <col min="4" max="4" width="23.140625" style="9" customWidth="1"/>
    <col min="5" max="5" width="5" style="9" customWidth="1"/>
    <col min="6" max="6" width="11.42578125" style="9"/>
    <col min="7" max="7" width="27.42578125" style="9" customWidth="1"/>
    <col min="8" max="16384" width="11.42578125" style="9"/>
  </cols>
  <sheetData>
    <row r="1" spans="2:12" ht="16.5" thickBot="1" x14ac:dyDescent="0.3"/>
    <row r="2" spans="2:12" x14ac:dyDescent="0.25">
      <c r="B2" s="408" t="s">
        <v>133</v>
      </c>
      <c r="C2" s="409"/>
      <c r="D2" s="409"/>
      <c r="E2" s="410"/>
      <c r="F2" s="65"/>
    </row>
    <row r="3" spans="2:12" ht="16.5" thickBot="1" x14ac:dyDescent="0.3">
      <c r="B3" s="411"/>
      <c r="C3" s="412"/>
      <c r="D3" s="412"/>
      <c r="E3" s="413"/>
      <c r="F3" s="65"/>
    </row>
    <row r="4" spans="2:12" ht="32.25" customHeight="1" thickBot="1" x14ac:dyDescent="0.3">
      <c r="B4" s="205"/>
      <c r="C4" s="206"/>
      <c r="D4" s="207" t="s">
        <v>399</v>
      </c>
      <c r="E4" s="208"/>
      <c r="F4" s="65"/>
    </row>
    <row r="5" spans="2:12" x14ac:dyDescent="0.25">
      <c r="B5" s="209" t="s">
        <v>88</v>
      </c>
      <c r="C5" s="210">
        <v>1600</v>
      </c>
      <c r="D5" s="211">
        <f>+'Base Imponible '!I5</f>
        <v>95000000</v>
      </c>
      <c r="E5" s="212" t="s">
        <v>396</v>
      </c>
      <c r="F5" s="65"/>
    </row>
    <row r="6" spans="2:12" x14ac:dyDescent="0.25">
      <c r="B6" s="209" t="s">
        <v>412</v>
      </c>
      <c r="C6" s="213">
        <v>1819</v>
      </c>
      <c r="D6" s="214">
        <f>'Base Imponible '!I7</f>
        <v>8000000</v>
      </c>
      <c r="E6" s="215" t="s">
        <v>396</v>
      </c>
      <c r="F6" s="65"/>
    </row>
    <row r="7" spans="2:12" ht="16.5" customHeight="1" x14ac:dyDescent="0.25">
      <c r="B7" s="216" t="s">
        <v>134</v>
      </c>
      <c r="C7" s="217">
        <v>1601</v>
      </c>
      <c r="D7" s="218"/>
      <c r="E7" s="215" t="s">
        <v>396</v>
      </c>
      <c r="F7" s="65"/>
    </row>
    <row r="8" spans="2:12" x14ac:dyDescent="0.25">
      <c r="B8" s="216" t="s">
        <v>135</v>
      </c>
      <c r="C8" s="217">
        <v>1602</v>
      </c>
      <c r="D8" s="219"/>
      <c r="E8" s="215" t="s">
        <v>396</v>
      </c>
      <c r="F8" s="65"/>
    </row>
    <row r="9" spans="2:12" x14ac:dyDescent="0.25">
      <c r="B9" s="216" t="s">
        <v>136</v>
      </c>
      <c r="C9" s="217">
        <v>1603</v>
      </c>
      <c r="D9" s="219"/>
      <c r="E9" s="215" t="s">
        <v>396</v>
      </c>
      <c r="F9" s="65"/>
    </row>
    <row r="10" spans="2:12" x14ac:dyDescent="0.25">
      <c r="B10" s="216" t="s">
        <v>274</v>
      </c>
      <c r="C10" s="217">
        <v>1604</v>
      </c>
      <c r="D10" s="219">
        <f>+'Base Imponible '!I15</f>
        <v>710000</v>
      </c>
      <c r="E10" s="220" t="s">
        <v>396</v>
      </c>
      <c r="F10" s="65"/>
    </row>
    <row r="11" spans="2:12" x14ac:dyDescent="0.25">
      <c r="B11" s="216" t="s">
        <v>400</v>
      </c>
      <c r="C11" s="217">
        <v>1605</v>
      </c>
      <c r="D11" s="218">
        <f>+'Base Imponible '!I19</f>
        <v>149000</v>
      </c>
      <c r="E11" s="220" t="s">
        <v>396</v>
      </c>
      <c r="F11" s="65"/>
    </row>
    <row r="12" spans="2:12" x14ac:dyDescent="0.25">
      <c r="B12" s="216" t="s">
        <v>290</v>
      </c>
      <c r="C12" s="217">
        <v>1606</v>
      </c>
      <c r="D12" s="221">
        <f>+'Base Imponible '!I6</f>
        <v>5000000</v>
      </c>
      <c r="E12" s="220" t="s">
        <v>396</v>
      </c>
      <c r="F12" s="65"/>
    </row>
    <row r="13" spans="2:12" x14ac:dyDescent="0.25">
      <c r="B13" s="216" t="s">
        <v>291</v>
      </c>
      <c r="C13" s="222">
        <v>1607</v>
      </c>
      <c r="D13" s="223">
        <f>+'Base Imponible '!I21+'Base Imponible '!I9</f>
        <v>905563</v>
      </c>
      <c r="E13" s="224" t="s">
        <v>396</v>
      </c>
      <c r="F13" s="65"/>
    </row>
    <row r="14" spans="2:12" s="42" customFormat="1" ht="30.75" customHeight="1" x14ac:dyDescent="0.25">
      <c r="B14" s="216" t="s">
        <v>275</v>
      </c>
      <c r="C14" s="217">
        <v>1608</v>
      </c>
      <c r="D14" s="225">
        <f>+'Base Imponible '!I23</f>
        <v>640200</v>
      </c>
      <c r="E14" s="220" t="s">
        <v>396</v>
      </c>
      <c r="F14" s="226"/>
      <c r="L14" s="325"/>
    </row>
    <row r="15" spans="2:12" ht="16.5" thickBot="1" x14ac:dyDescent="0.3">
      <c r="B15" s="227" t="s">
        <v>68</v>
      </c>
      <c r="C15" s="228">
        <v>1609</v>
      </c>
      <c r="D15" s="229">
        <f>+'Base Imponible '!I20</f>
        <v>494879.99999999994</v>
      </c>
      <c r="E15" s="230" t="s">
        <v>396</v>
      </c>
      <c r="F15" s="65"/>
    </row>
    <row r="16" spans="2:12" ht="16.5" thickBot="1" x14ac:dyDescent="0.3">
      <c r="B16" s="231" t="s">
        <v>69</v>
      </c>
      <c r="C16" s="232">
        <v>1610</v>
      </c>
      <c r="D16" s="233">
        <f>SUM(D5:D15)</f>
        <v>110899643</v>
      </c>
      <c r="E16" s="234" t="s">
        <v>398</v>
      </c>
      <c r="F16" s="65"/>
    </row>
    <row r="17" spans="2:6" ht="15.75" customHeight="1" x14ac:dyDescent="0.25">
      <c r="B17" s="235" t="s">
        <v>70</v>
      </c>
      <c r="C17" s="236">
        <v>1611</v>
      </c>
      <c r="D17" s="237"/>
      <c r="E17" s="238" t="s">
        <v>397</v>
      </c>
      <c r="F17" s="65"/>
    </row>
    <row r="18" spans="2:6" x14ac:dyDescent="0.25">
      <c r="B18" s="216" t="s">
        <v>71</v>
      </c>
      <c r="C18" s="217">
        <v>1612</v>
      </c>
      <c r="D18" s="239"/>
      <c r="E18" s="220" t="s">
        <v>397</v>
      </c>
      <c r="F18" s="65"/>
    </row>
    <row r="19" spans="2:6" ht="15.75" customHeight="1" x14ac:dyDescent="0.25">
      <c r="B19" s="216" t="s">
        <v>214</v>
      </c>
      <c r="C19" s="217">
        <v>1613</v>
      </c>
      <c r="D19" s="239"/>
      <c r="E19" s="220" t="s">
        <v>397</v>
      </c>
      <c r="F19" s="65"/>
    </row>
    <row r="20" spans="2:6" x14ac:dyDescent="0.25">
      <c r="B20" s="240" t="s">
        <v>89</v>
      </c>
      <c r="C20" s="217">
        <v>1614</v>
      </c>
      <c r="D20" s="239">
        <f>-'Base Imponible '!I27</f>
        <v>22000000</v>
      </c>
      <c r="E20" s="220" t="s">
        <v>397</v>
      </c>
      <c r="F20" s="65"/>
    </row>
    <row r="21" spans="2:6" x14ac:dyDescent="0.25">
      <c r="B21" s="240" t="s">
        <v>413</v>
      </c>
      <c r="C21" s="241">
        <v>1820</v>
      </c>
      <c r="D21" s="242">
        <f>-'Base Imponible '!I28</f>
        <v>2000000</v>
      </c>
      <c r="E21" s="220" t="s">
        <v>397</v>
      </c>
      <c r="F21" s="65"/>
    </row>
    <row r="22" spans="2:6" x14ac:dyDescent="0.25">
      <c r="B22" s="216" t="s">
        <v>98</v>
      </c>
      <c r="C22" s="217">
        <v>1615</v>
      </c>
      <c r="D22" s="239"/>
      <c r="E22" s="220" t="s">
        <v>397</v>
      </c>
      <c r="F22" s="65"/>
    </row>
    <row r="23" spans="2:6" x14ac:dyDescent="0.25">
      <c r="B23" s="216" t="s">
        <v>215</v>
      </c>
      <c r="C23" s="236">
        <v>1616</v>
      </c>
      <c r="D23" s="239">
        <f>-'Base Imponible '!I30</f>
        <v>8505000</v>
      </c>
      <c r="E23" s="238" t="s">
        <v>397</v>
      </c>
      <c r="F23" s="65"/>
    </row>
    <row r="24" spans="2:6" x14ac:dyDescent="0.25">
      <c r="B24" s="216" t="s">
        <v>216</v>
      </c>
      <c r="C24" s="217">
        <v>1617</v>
      </c>
      <c r="D24" s="239">
        <f>-'Base Imponible '!I31</f>
        <v>1000000</v>
      </c>
      <c r="E24" s="220" t="s">
        <v>397</v>
      </c>
      <c r="F24" s="65"/>
    </row>
    <row r="25" spans="2:6" ht="15.75" customHeight="1" x14ac:dyDescent="0.25">
      <c r="B25" s="216" t="s">
        <v>217</v>
      </c>
      <c r="C25" s="217">
        <v>1618</v>
      </c>
      <c r="D25" s="239">
        <f>-'Base Imponible '!I29</f>
        <v>8000000</v>
      </c>
      <c r="E25" s="220" t="s">
        <v>397</v>
      </c>
      <c r="F25" s="65"/>
    </row>
    <row r="26" spans="2:6" x14ac:dyDescent="0.25">
      <c r="B26" s="216" t="s">
        <v>218</v>
      </c>
      <c r="C26" s="236">
        <v>1620</v>
      </c>
      <c r="D26" s="239">
        <f>-'Base Imponible '!I33</f>
        <v>860000</v>
      </c>
      <c r="E26" s="238" t="s">
        <v>397</v>
      </c>
      <c r="F26" s="65"/>
    </row>
    <row r="27" spans="2:6" x14ac:dyDescent="0.25">
      <c r="B27" s="216" t="s">
        <v>32</v>
      </c>
      <c r="C27" s="217">
        <v>1621</v>
      </c>
      <c r="D27" s="239"/>
      <c r="E27" s="220" t="s">
        <v>397</v>
      </c>
      <c r="F27" s="65"/>
    </row>
    <row r="28" spans="2:6" x14ac:dyDescent="0.25">
      <c r="B28" s="216" t="s">
        <v>219</v>
      </c>
      <c r="C28" s="217">
        <v>1622</v>
      </c>
      <c r="D28" s="239">
        <f>-'Base Imponible '!I34</f>
        <v>280000</v>
      </c>
      <c r="E28" s="220" t="s">
        <v>397</v>
      </c>
      <c r="F28" s="65"/>
    </row>
    <row r="29" spans="2:6" x14ac:dyDescent="0.25">
      <c r="B29" s="216" t="s">
        <v>295</v>
      </c>
      <c r="C29" s="217">
        <v>1623</v>
      </c>
      <c r="D29" s="239"/>
      <c r="E29" s="220" t="s">
        <v>397</v>
      </c>
      <c r="F29" s="65"/>
    </row>
    <row r="30" spans="2:6" x14ac:dyDescent="0.25">
      <c r="B30" s="216" t="s">
        <v>296</v>
      </c>
      <c r="C30" s="236">
        <v>1624</v>
      </c>
      <c r="D30" s="239"/>
      <c r="E30" s="238" t="s">
        <v>397</v>
      </c>
      <c r="F30" s="65"/>
    </row>
    <row r="31" spans="2:6" x14ac:dyDescent="0.25">
      <c r="B31" s="216" t="s">
        <v>297</v>
      </c>
      <c r="C31" s="236">
        <v>1625</v>
      </c>
      <c r="D31" s="239">
        <f>-'Base Imponible '!I32</f>
        <v>201000</v>
      </c>
      <c r="E31" s="238" t="s">
        <v>397</v>
      </c>
      <c r="F31" s="65"/>
    </row>
    <row r="32" spans="2:6" x14ac:dyDescent="0.25">
      <c r="B32" s="216" t="s">
        <v>105</v>
      </c>
      <c r="C32" s="236">
        <v>1626</v>
      </c>
      <c r="D32" s="239"/>
      <c r="E32" s="238" t="s">
        <v>397</v>
      </c>
      <c r="F32" s="65"/>
    </row>
    <row r="33" spans="2:6" x14ac:dyDescent="0.25">
      <c r="B33" s="216" t="s">
        <v>33</v>
      </c>
      <c r="C33" s="236">
        <v>1627</v>
      </c>
      <c r="D33" s="239"/>
      <c r="E33" s="238" t="s">
        <v>397</v>
      </c>
      <c r="F33" s="65"/>
    </row>
    <row r="34" spans="2:6" ht="16.5" thickBot="1" x14ac:dyDescent="0.3">
      <c r="B34" s="227" t="s">
        <v>298</v>
      </c>
      <c r="C34" s="228">
        <v>1628</v>
      </c>
      <c r="D34" s="229"/>
      <c r="E34" s="230" t="s">
        <v>397</v>
      </c>
      <c r="F34" s="65"/>
    </row>
    <row r="35" spans="2:6" ht="16.5" thickBot="1" x14ac:dyDescent="0.3">
      <c r="B35" s="231" t="s">
        <v>34</v>
      </c>
      <c r="C35" s="232">
        <v>1629</v>
      </c>
      <c r="D35" s="233">
        <f>SUM(D17:D34)</f>
        <v>42846000</v>
      </c>
      <c r="E35" s="234" t="s">
        <v>398</v>
      </c>
      <c r="F35" s="50"/>
    </row>
    <row r="36" spans="2:6" ht="32.25" customHeight="1" thickBot="1" x14ac:dyDescent="0.3">
      <c r="B36" s="243" t="s">
        <v>35</v>
      </c>
      <c r="C36" s="244">
        <v>1630</v>
      </c>
      <c r="D36" s="245">
        <f>+D16-D35</f>
        <v>68053643</v>
      </c>
      <c r="E36" s="246" t="s">
        <v>398</v>
      </c>
      <c r="F36" s="65"/>
    </row>
    <row r="37" spans="2:6" x14ac:dyDescent="0.25">
      <c r="B37" s="65"/>
      <c r="C37" s="65"/>
      <c r="D37" s="65"/>
      <c r="E37" s="65"/>
      <c r="F37" s="65"/>
    </row>
    <row r="38" spans="2:6" ht="16.5" customHeight="1" x14ac:dyDescent="0.25">
      <c r="B38" s="32"/>
    </row>
  </sheetData>
  <mergeCells count="1">
    <mergeCell ref="B2:E3"/>
  </mergeCells>
  <phoneticPr fontId="25" type="noConversion"/>
  <pageMargins left="0.39" right="0.63" top="0.46" bottom="0.22" header="0.31496062992125984" footer="0.13"/>
  <drawing r:id="rId1"/>
  <extLst>
    <ext xmlns:mx="http://schemas.microsoft.com/office/mac/excel/2008/main" uri="http://schemas.microsoft.com/office/mac/excel/2008/main">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zoomScale="110" zoomScaleNormal="110" zoomScalePageLayoutView="110" workbookViewId="0">
      <selection activeCell="H18" sqref="H18"/>
    </sheetView>
  </sheetViews>
  <sheetFormatPr baseColWidth="10" defaultColWidth="9.140625" defaultRowHeight="15" x14ac:dyDescent="0.25"/>
  <cols>
    <col min="1" max="1" width="4.42578125" style="1" customWidth="1"/>
    <col min="2" max="2" width="10" style="1" customWidth="1"/>
    <col min="3" max="3" width="24.42578125" style="1" customWidth="1"/>
    <col min="4" max="4" width="16.85546875" style="1" customWidth="1"/>
    <col min="5" max="5" width="14" style="1" customWidth="1"/>
    <col min="6" max="6" width="16.42578125" style="1" customWidth="1"/>
    <col min="7" max="7" width="15.85546875" style="1" customWidth="1"/>
    <col min="8" max="8" width="12.42578125" style="1" customWidth="1"/>
    <col min="9" max="9" width="13.42578125" style="1" customWidth="1"/>
    <col min="10" max="10" width="10.85546875" style="1" customWidth="1"/>
    <col min="11" max="11" width="11.85546875" style="1" customWidth="1"/>
    <col min="12" max="16384" width="9.140625" style="1"/>
  </cols>
  <sheetData>
    <row r="1" spans="1:6" ht="15.75" thickBot="1" x14ac:dyDescent="0.3"/>
    <row r="2" spans="1:6" ht="19.5" thickBot="1" x14ac:dyDescent="0.3">
      <c r="A2" s="4"/>
      <c r="B2" s="414" t="s">
        <v>78</v>
      </c>
      <c r="C2" s="415"/>
      <c r="D2" s="415"/>
      <c r="E2" s="415"/>
      <c r="F2" s="416"/>
    </row>
    <row r="3" spans="1:6" x14ac:dyDescent="0.25">
      <c r="B3" s="191"/>
      <c r="C3" s="257"/>
      <c r="D3" s="258"/>
      <c r="E3" s="147"/>
      <c r="F3" s="189" t="s">
        <v>313</v>
      </c>
    </row>
    <row r="4" spans="1:6" x14ac:dyDescent="0.25">
      <c r="B4" s="417" t="s">
        <v>79</v>
      </c>
      <c r="C4" s="418"/>
      <c r="D4" s="418"/>
      <c r="E4" s="419"/>
      <c r="F4" s="159">
        <f>+Antecedentes!H56</f>
        <v>48731000</v>
      </c>
    </row>
    <row r="5" spans="1:6" x14ac:dyDescent="0.25">
      <c r="B5" s="191" t="s">
        <v>381</v>
      </c>
      <c r="C5" s="43"/>
      <c r="D5" s="43"/>
      <c r="E5" s="43"/>
      <c r="F5" s="159">
        <f>+'Base Imponible '!K38</f>
        <v>68053643</v>
      </c>
    </row>
    <row r="6" spans="1:6" x14ac:dyDescent="0.25">
      <c r="B6" s="191" t="s">
        <v>189</v>
      </c>
      <c r="C6" s="43"/>
      <c r="D6" s="43"/>
      <c r="E6" s="43"/>
      <c r="F6" s="159">
        <f>-'Base Imponible '!I19</f>
        <v>-149000</v>
      </c>
    </row>
    <row r="7" spans="1:6" x14ac:dyDescent="0.25">
      <c r="B7" s="191" t="s">
        <v>52</v>
      </c>
      <c r="C7" s="257"/>
      <c r="D7" s="258"/>
      <c r="E7" s="147"/>
      <c r="F7" s="159">
        <f>-Antecedentes!E80</f>
        <v>-16000000</v>
      </c>
    </row>
    <row r="8" spans="1:6" x14ac:dyDescent="0.25">
      <c r="B8" s="191" t="s">
        <v>53</v>
      </c>
      <c r="C8" s="257"/>
      <c r="D8" s="258"/>
      <c r="E8" s="147"/>
      <c r="F8" s="261">
        <f>-Antecedentes!L51</f>
        <v>-140000</v>
      </c>
    </row>
    <row r="9" spans="1:6" x14ac:dyDescent="0.25">
      <c r="B9" s="191" t="s">
        <v>190</v>
      </c>
      <c r="C9" s="257"/>
      <c r="D9" s="258"/>
      <c r="E9" s="147"/>
      <c r="F9" s="261">
        <f>-'Base Imponible '!I23</f>
        <v>-640200</v>
      </c>
    </row>
    <row r="10" spans="1:6" x14ac:dyDescent="0.25">
      <c r="B10" s="191" t="s">
        <v>132</v>
      </c>
      <c r="C10" s="257"/>
      <c r="D10" s="258"/>
      <c r="E10" s="147"/>
      <c r="F10" s="261">
        <f>-'R22'!D15</f>
        <v>-494879.99999999994</v>
      </c>
    </row>
    <row r="11" spans="1:6" x14ac:dyDescent="0.25">
      <c r="B11" s="262" t="s">
        <v>391</v>
      </c>
      <c r="C11" s="259"/>
      <c r="D11" s="260"/>
      <c r="E11" s="101"/>
      <c r="F11" s="326">
        <f>SUM(F3:F10)</f>
        <v>99360563</v>
      </c>
    </row>
    <row r="12" spans="1:6" ht="15.75" x14ac:dyDescent="0.25">
      <c r="F12" s="5"/>
    </row>
  </sheetData>
  <mergeCells count="2">
    <mergeCell ref="B2:F2"/>
    <mergeCell ref="B4:E4"/>
  </mergeCells>
  <phoneticPr fontId="25" type="noConversion"/>
  <pageMargins left="0.7" right="0.7" top="0.75" bottom="0.75" header="0.3" footer="0.3"/>
  <drawing r:id="rId1"/>
  <extLst>
    <ext xmlns:mx="http://schemas.microsoft.com/office/mac/excel/2008/main" uri="http://schemas.microsoft.com/office/mac/excel/2008/main">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28"/>
  <sheetViews>
    <sheetView showGridLines="0" topLeftCell="A7" zoomScale="90" zoomScaleNormal="90" zoomScalePageLayoutView="90" workbookViewId="0">
      <selection activeCell="D20" sqref="D20"/>
    </sheetView>
  </sheetViews>
  <sheetFormatPr baseColWidth="10" defaultColWidth="8.85546875" defaultRowHeight="15.75" x14ac:dyDescent="0.25"/>
  <cols>
    <col min="1" max="1" width="2.42578125" customWidth="1"/>
    <col min="2" max="2" width="75.85546875" style="9" customWidth="1"/>
    <col min="3" max="3" width="5.42578125" style="9" bestFit="1" customWidth="1"/>
    <col min="4" max="4" width="16" style="9" customWidth="1"/>
    <col min="5" max="5" width="4.85546875" style="9" customWidth="1"/>
    <col min="6" max="6" width="18.42578125" customWidth="1"/>
  </cols>
  <sheetData>
    <row r="1" spans="2:5" thickBot="1" x14ac:dyDescent="0.3">
      <c r="B1" s="65"/>
      <c r="C1" s="65"/>
      <c r="D1" s="65"/>
      <c r="E1" s="65"/>
    </row>
    <row r="2" spans="2:5" ht="27.75" customHeight="1" x14ac:dyDescent="0.25">
      <c r="B2" s="408" t="s">
        <v>106</v>
      </c>
      <c r="C2" s="409"/>
      <c r="D2" s="409"/>
      <c r="E2" s="410"/>
    </row>
    <row r="3" spans="2:5" ht="22.5" customHeight="1" thickBot="1" x14ac:dyDescent="0.3">
      <c r="B3" s="411"/>
      <c r="C3" s="412"/>
      <c r="D3" s="412"/>
      <c r="E3" s="413"/>
    </row>
    <row r="4" spans="2:5" ht="15" x14ac:dyDescent="0.25">
      <c r="B4" s="235" t="s">
        <v>414</v>
      </c>
      <c r="C4" s="247">
        <v>1580</v>
      </c>
      <c r="D4" s="248">
        <f>+Antecedentes!H56</f>
        <v>48731000</v>
      </c>
      <c r="E4" s="230" t="s">
        <v>396</v>
      </c>
    </row>
    <row r="5" spans="2:5" ht="15" x14ac:dyDescent="0.25">
      <c r="B5" s="216" t="s">
        <v>415</v>
      </c>
      <c r="C5" s="247">
        <v>1582</v>
      </c>
      <c r="D5" s="249"/>
      <c r="E5" s="250" t="s">
        <v>397</v>
      </c>
    </row>
    <row r="6" spans="2:5" ht="25.5" x14ac:dyDescent="0.25">
      <c r="B6" s="240" t="s">
        <v>416</v>
      </c>
      <c r="C6" s="247">
        <v>1573</v>
      </c>
      <c r="D6" s="249"/>
      <c r="E6" s="250" t="s">
        <v>396</v>
      </c>
    </row>
    <row r="7" spans="2:5" ht="15" x14ac:dyDescent="0.25">
      <c r="B7" s="216" t="s">
        <v>299</v>
      </c>
      <c r="C7" s="247">
        <v>1574</v>
      </c>
      <c r="D7" s="249"/>
      <c r="E7" s="250" t="s">
        <v>396</v>
      </c>
    </row>
    <row r="8" spans="2:5" ht="15" x14ac:dyDescent="0.25">
      <c r="B8" s="216" t="s">
        <v>300</v>
      </c>
      <c r="C8" s="247">
        <v>1575</v>
      </c>
      <c r="D8" s="249"/>
      <c r="E8" s="250" t="s">
        <v>397</v>
      </c>
    </row>
    <row r="9" spans="2:5" ht="15" x14ac:dyDescent="0.25">
      <c r="B9" s="216" t="s">
        <v>276</v>
      </c>
      <c r="C9" s="247">
        <v>1712</v>
      </c>
      <c r="D9" s="249">
        <f>+'CPT Simplificado'!$F$5</f>
        <v>68053643</v>
      </c>
      <c r="E9" s="250" t="s">
        <v>396</v>
      </c>
    </row>
    <row r="10" spans="2:5" ht="15" x14ac:dyDescent="0.25">
      <c r="B10" s="216" t="s">
        <v>277</v>
      </c>
      <c r="C10" s="247">
        <v>1713</v>
      </c>
      <c r="D10" s="249"/>
      <c r="E10" s="250" t="s">
        <v>397</v>
      </c>
    </row>
    <row r="11" spans="2:5" ht="15" x14ac:dyDescent="0.25">
      <c r="B11" s="216" t="s">
        <v>33</v>
      </c>
      <c r="C11" s="247">
        <v>1714</v>
      </c>
      <c r="D11" s="249"/>
      <c r="E11" s="250" t="s">
        <v>396</v>
      </c>
    </row>
    <row r="12" spans="2:5" ht="15" x14ac:dyDescent="0.25">
      <c r="B12" s="216" t="s">
        <v>107</v>
      </c>
      <c r="C12" s="247">
        <v>1576</v>
      </c>
      <c r="D12" s="249">
        <f>-'CPT Simplificado'!F7</f>
        <v>16000000</v>
      </c>
      <c r="E12" s="250" t="s">
        <v>397</v>
      </c>
    </row>
    <row r="13" spans="2:5" ht="25.5" x14ac:dyDescent="0.25">
      <c r="B13" s="216" t="s">
        <v>275</v>
      </c>
      <c r="C13" s="247">
        <v>1715</v>
      </c>
      <c r="D13" s="249">
        <f>-'CPT Simplificado'!$F$9</f>
        <v>640200</v>
      </c>
      <c r="E13" s="250" t="s">
        <v>397</v>
      </c>
    </row>
    <row r="14" spans="2:5" ht="15" x14ac:dyDescent="0.25">
      <c r="B14" s="216" t="s">
        <v>278</v>
      </c>
      <c r="C14" s="247">
        <v>1577</v>
      </c>
      <c r="D14" s="249">
        <f>-'CPT Simplificado'!$F$8</f>
        <v>140000</v>
      </c>
      <c r="E14" s="250" t="s">
        <v>397</v>
      </c>
    </row>
    <row r="15" spans="2:5" ht="15" x14ac:dyDescent="0.25">
      <c r="B15" s="216" t="s">
        <v>68</v>
      </c>
      <c r="C15" s="247">
        <v>1716</v>
      </c>
      <c r="D15" s="249">
        <f>-'CPT Simplificado'!F10</f>
        <v>494879.99999999994</v>
      </c>
      <c r="E15" s="250" t="s">
        <v>397</v>
      </c>
    </row>
    <row r="16" spans="2:5" ht="25.5" x14ac:dyDescent="0.25">
      <c r="B16" s="216" t="s">
        <v>383</v>
      </c>
      <c r="C16" s="247">
        <v>1578</v>
      </c>
      <c r="D16" s="251">
        <f>-'CPT Simplificado'!F6</f>
        <v>149000</v>
      </c>
      <c r="E16" s="250" t="s">
        <v>397</v>
      </c>
    </row>
    <row r="17" spans="2:5" ht="15" x14ac:dyDescent="0.25">
      <c r="B17" s="216" t="s">
        <v>301</v>
      </c>
      <c r="C17" s="247">
        <v>1579</v>
      </c>
      <c r="D17" s="327"/>
      <c r="E17" s="250" t="s">
        <v>397</v>
      </c>
    </row>
    <row r="18" spans="2:5" ht="15" x14ac:dyDescent="0.25">
      <c r="B18" s="216" t="s">
        <v>302</v>
      </c>
      <c r="C18" s="247">
        <v>1584</v>
      </c>
      <c r="D18" s="248"/>
      <c r="E18" s="250" t="s">
        <v>396</v>
      </c>
    </row>
    <row r="19" spans="2:5" thickBot="1" x14ac:dyDescent="0.3">
      <c r="B19" s="216" t="s">
        <v>303</v>
      </c>
      <c r="C19" s="247">
        <v>1585</v>
      </c>
      <c r="D19" s="249"/>
      <c r="E19" s="250" t="s">
        <v>397</v>
      </c>
    </row>
    <row r="20" spans="2:5" thickBot="1" x14ac:dyDescent="0.3">
      <c r="B20" s="252" t="s">
        <v>86</v>
      </c>
      <c r="C20" s="253">
        <v>1581</v>
      </c>
      <c r="D20" s="254">
        <f>+D4+D9-D13-D14-D16-D12-D15-D17</f>
        <v>99360563</v>
      </c>
      <c r="E20" s="234" t="s">
        <v>398</v>
      </c>
    </row>
    <row r="21" spans="2:5" thickBot="1" x14ac:dyDescent="0.3">
      <c r="B21" s="255" t="s">
        <v>87</v>
      </c>
      <c r="C21" s="253">
        <v>1583</v>
      </c>
      <c r="D21" s="256"/>
      <c r="E21" s="234" t="s">
        <v>398</v>
      </c>
    </row>
    <row r="28" spans="2:5" x14ac:dyDescent="0.25">
      <c r="B28" s="32"/>
    </row>
  </sheetData>
  <mergeCells count="1">
    <mergeCell ref="B2:E3"/>
  </mergeCells>
  <phoneticPr fontId="25" type="noConversion"/>
  <pageMargins left="0.70866141732283472" right="0.70866141732283472" top="0.74803149606299213" bottom="0.74803149606299213" header="0.31496062992125984" footer="0.31496062992125984"/>
  <drawing r:id="rId1"/>
  <extLst>
    <ext xmlns:mx="http://schemas.microsoft.com/office/mac/excel/2008/main" uri="http://schemas.microsoft.com/office/mac/excel/2008/main">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1"/>
  <sheetViews>
    <sheetView showGridLines="0" workbookViewId="0">
      <selection activeCell="B9" sqref="B9"/>
    </sheetView>
  </sheetViews>
  <sheetFormatPr baseColWidth="10" defaultColWidth="9.140625" defaultRowHeight="15" x14ac:dyDescent="0.25"/>
  <cols>
    <col min="1" max="1" width="4.42578125" style="1" customWidth="1"/>
    <col min="2" max="2" width="16.140625" style="1" customWidth="1"/>
    <col min="3" max="3" width="14" style="1" customWidth="1"/>
    <col min="4" max="4" width="14.140625" style="1" customWidth="1"/>
    <col min="5" max="5" width="17.42578125" style="1" customWidth="1"/>
    <col min="6" max="6" width="16.85546875" style="1" customWidth="1"/>
    <col min="7" max="7" width="13.85546875" style="1" customWidth="1"/>
    <col min="8" max="8" width="11.140625" style="1" customWidth="1"/>
    <col min="9" max="9" width="13.42578125" style="1" customWidth="1"/>
    <col min="10" max="10" width="15.85546875" style="1" customWidth="1"/>
    <col min="11" max="11" width="15" style="1" customWidth="1"/>
    <col min="12" max="12" width="15.85546875" style="1" customWidth="1"/>
    <col min="13" max="13" width="14.140625" style="1" customWidth="1"/>
    <col min="14" max="15" width="12.42578125" style="1" customWidth="1"/>
    <col min="16" max="16384" width="9.140625" style="1"/>
  </cols>
  <sheetData>
    <row r="2" spans="1:15" ht="15.75" thickBot="1" x14ac:dyDescent="0.3">
      <c r="F2" s="2"/>
    </row>
    <row r="3" spans="1:15" ht="19.5" customHeight="1" thickBot="1" x14ac:dyDescent="0.3">
      <c r="A3" s="4" t="s">
        <v>191</v>
      </c>
      <c r="B3" s="389" t="s">
        <v>262</v>
      </c>
      <c r="C3" s="390"/>
      <c r="D3" s="390"/>
      <c r="E3" s="390"/>
      <c r="F3" s="390"/>
      <c r="G3" s="390"/>
      <c r="H3" s="390"/>
      <c r="I3" s="390"/>
      <c r="J3" s="390"/>
      <c r="K3" s="390"/>
      <c r="L3" s="390"/>
      <c r="M3" s="390"/>
      <c r="N3" s="390"/>
      <c r="O3" s="391"/>
    </row>
    <row r="4" spans="1:15" ht="29.25" customHeight="1" x14ac:dyDescent="0.25">
      <c r="B4" s="430" t="s">
        <v>263</v>
      </c>
      <c r="C4" s="430" t="s">
        <v>264</v>
      </c>
      <c r="D4" s="430" t="s">
        <v>265</v>
      </c>
      <c r="E4" s="431" t="s">
        <v>57</v>
      </c>
      <c r="F4" s="432"/>
      <c r="G4" s="425" t="s">
        <v>307</v>
      </c>
      <c r="H4" s="426"/>
      <c r="I4" s="426"/>
      <c r="J4" s="426"/>
      <c r="K4" s="426"/>
      <c r="L4" s="426"/>
      <c r="M4" s="427"/>
      <c r="N4" s="420" t="s">
        <v>127</v>
      </c>
      <c r="O4" s="420" t="s">
        <v>128</v>
      </c>
    </row>
    <row r="5" spans="1:15" ht="37.5" customHeight="1" x14ac:dyDescent="0.25">
      <c r="B5" s="430"/>
      <c r="C5" s="430"/>
      <c r="D5" s="430"/>
      <c r="E5" s="420" t="s">
        <v>266</v>
      </c>
      <c r="F5" s="420" t="s">
        <v>267</v>
      </c>
      <c r="G5" s="422" t="s">
        <v>268</v>
      </c>
      <c r="H5" s="423"/>
      <c r="I5" s="423"/>
      <c r="J5" s="424"/>
      <c r="K5" s="429" t="s">
        <v>163</v>
      </c>
      <c r="L5" s="422" t="s">
        <v>164</v>
      </c>
      <c r="M5" s="424"/>
      <c r="N5" s="420"/>
      <c r="O5" s="420"/>
    </row>
    <row r="6" spans="1:15" ht="27" customHeight="1" x14ac:dyDescent="0.25">
      <c r="B6" s="430"/>
      <c r="C6" s="430"/>
      <c r="D6" s="430"/>
      <c r="E6" s="420"/>
      <c r="F6" s="420"/>
      <c r="G6" s="428" t="s">
        <v>269</v>
      </c>
      <c r="H6" s="428"/>
      <c r="I6" s="428" t="s">
        <v>270</v>
      </c>
      <c r="J6" s="428"/>
      <c r="K6" s="420"/>
      <c r="L6" s="429" t="s">
        <v>271</v>
      </c>
      <c r="M6" s="429" t="s">
        <v>272</v>
      </c>
      <c r="N6" s="420"/>
      <c r="O6" s="420"/>
    </row>
    <row r="7" spans="1:15" ht="33" customHeight="1" x14ac:dyDescent="0.25">
      <c r="B7" s="425"/>
      <c r="C7" s="425"/>
      <c r="D7" s="425"/>
      <c r="E7" s="421"/>
      <c r="F7" s="421"/>
      <c r="G7" s="263" t="s">
        <v>308</v>
      </c>
      <c r="H7" s="263" t="s">
        <v>309</v>
      </c>
      <c r="I7" s="263" t="s">
        <v>308</v>
      </c>
      <c r="J7" s="263" t="s">
        <v>309</v>
      </c>
      <c r="K7" s="421"/>
      <c r="L7" s="421"/>
      <c r="M7" s="421"/>
      <c r="N7" s="421"/>
      <c r="O7" s="421"/>
    </row>
    <row r="8" spans="1:15" ht="14.25" customHeight="1" x14ac:dyDescent="0.25">
      <c r="B8" s="361" t="s">
        <v>273</v>
      </c>
      <c r="C8" s="266">
        <v>0.5</v>
      </c>
      <c r="D8" s="264">
        <f>ROUND('Base Imponible '!$K$38*C8,0)</f>
        <v>34026822</v>
      </c>
      <c r="E8" s="264">
        <f>ROUND('Base Imponible '!$I$23*C8,0)</f>
        <v>320100</v>
      </c>
      <c r="F8" s="264">
        <f>+Antecedentes!E78</f>
        <v>8000000</v>
      </c>
      <c r="G8" s="264"/>
      <c r="H8" s="264">
        <f>ROUND((+'Base Imponible '!H17+'Base Imponible '!H18)*C8,0)</f>
        <v>28267</v>
      </c>
      <c r="I8" s="264"/>
      <c r="J8" s="264">
        <f>ROUND(+'Base Imponible '!H16*C8,0)</f>
        <v>46233</v>
      </c>
      <c r="K8" s="341"/>
      <c r="L8" s="264"/>
      <c r="M8" s="264"/>
      <c r="N8" s="264">
        <f>+'Base Imponible '!I50/2</f>
        <v>247439.99999999997</v>
      </c>
      <c r="O8" s="264">
        <f>ROUND(+Antecedentes!G86*C8,0)</f>
        <v>137219</v>
      </c>
    </row>
    <row r="9" spans="1:15" ht="26.25" customHeight="1" x14ac:dyDescent="0.25">
      <c r="B9" s="362" t="s">
        <v>380</v>
      </c>
      <c r="C9" s="267">
        <v>0.5</v>
      </c>
      <c r="D9" s="265">
        <f>ROUND('Base Imponible '!$K$38*C9,0)-1</f>
        <v>34026821</v>
      </c>
      <c r="E9" s="265">
        <f>ROUND('Base Imponible '!$I$23*C9,0)</f>
        <v>320100</v>
      </c>
      <c r="F9" s="265">
        <f>+Antecedentes!E79</f>
        <v>8000000</v>
      </c>
      <c r="G9" s="265"/>
      <c r="H9" s="265">
        <f>+H8</f>
        <v>28267</v>
      </c>
      <c r="I9" s="265"/>
      <c r="J9" s="265">
        <f>+J8</f>
        <v>46233</v>
      </c>
      <c r="K9" s="265"/>
      <c r="L9" s="265"/>
      <c r="M9" s="265"/>
      <c r="N9" s="265">
        <f>+N8</f>
        <v>247439.99999999997</v>
      </c>
      <c r="O9" s="265">
        <f>+O8</f>
        <v>137219</v>
      </c>
    </row>
    <row r="10" spans="1:15" ht="14.25" customHeight="1" x14ac:dyDescent="0.25">
      <c r="B10" s="43"/>
      <c r="C10" s="268">
        <f t="shared" ref="C10:D10" si="0">SUM(C8:C9)</f>
        <v>1</v>
      </c>
      <c r="D10" s="269">
        <f t="shared" si="0"/>
        <v>68053643</v>
      </c>
      <c r="E10" s="269">
        <f t="shared" ref="E10:O10" si="1">SUM(E8:E9)</f>
        <v>640200</v>
      </c>
      <c r="F10" s="269">
        <f t="shared" si="1"/>
        <v>16000000</v>
      </c>
      <c r="G10" s="269">
        <f t="shared" si="1"/>
        <v>0</v>
      </c>
      <c r="H10" s="269">
        <f t="shared" si="1"/>
        <v>56534</v>
      </c>
      <c r="I10" s="269">
        <f t="shared" si="1"/>
        <v>0</v>
      </c>
      <c r="J10" s="269">
        <f t="shared" si="1"/>
        <v>92466</v>
      </c>
      <c r="K10" s="342">
        <f t="shared" si="1"/>
        <v>0</v>
      </c>
      <c r="L10" s="269">
        <f t="shared" si="1"/>
        <v>0</v>
      </c>
      <c r="M10" s="269">
        <f t="shared" si="1"/>
        <v>0</v>
      </c>
      <c r="N10" s="269">
        <f t="shared" si="1"/>
        <v>494879.99999999994</v>
      </c>
      <c r="O10" s="269">
        <f t="shared" si="1"/>
        <v>274438</v>
      </c>
    </row>
    <row r="11" spans="1:15" ht="14.25" customHeight="1" x14ac:dyDescent="0.25">
      <c r="B11" s="43"/>
      <c r="C11" s="43"/>
      <c r="D11" s="43"/>
      <c r="E11" s="270"/>
      <c r="F11" s="43"/>
      <c r="G11" s="270"/>
      <c r="H11" s="43"/>
      <c r="I11" s="270"/>
      <c r="J11" s="270"/>
      <c r="K11" s="270"/>
      <c r="L11" s="43"/>
      <c r="M11" s="43"/>
      <c r="N11" s="43"/>
      <c r="O11" s="43"/>
    </row>
    <row r="12" spans="1:15" ht="14.25" customHeight="1" x14ac:dyDescent="0.25">
      <c r="E12" s="11"/>
      <c r="G12" s="12"/>
      <c r="I12" s="12"/>
      <c r="J12" s="12"/>
      <c r="K12" s="12"/>
    </row>
    <row r="13" spans="1:15" ht="14.25" customHeight="1" x14ac:dyDescent="0.25">
      <c r="J13" s="12"/>
      <c r="K13" s="12"/>
    </row>
    <row r="14" spans="1:15" ht="14.25" customHeight="1" x14ac:dyDescent="0.25">
      <c r="J14" s="12"/>
      <c r="K14" s="12"/>
    </row>
    <row r="16" spans="1:15" x14ac:dyDescent="0.25">
      <c r="B16" s="13"/>
    </row>
    <row r="17" spans="2:7" x14ac:dyDescent="0.25">
      <c r="B17" s="7"/>
    </row>
    <row r="19" spans="2:7" x14ac:dyDescent="0.25">
      <c r="B19" s="14"/>
    </row>
    <row r="21" spans="2:7" x14ac:dyDescent="0.25">
      <c r="C21" s="3"/>
      <c r="D21" s="3"/>
      <c r="E21" s="3"/>
      <c r="F21" s="3"/>
      <c r="G21" s="3"/>
    </row>
  </sheetData>
  <mergeCells count="17">
    <mergeCell ref="K5:K7"/>
    <mergeCell ref="B3:O3"/>
    <mergeCell ref="O4:O7"/>
    <mergeCell ref="E5:E7"/>
    <mergeCell ref="F5:F7"/>
    <mergeCell ref="G5:J5"/>
    <mergeCell ref="G4:M4"/>
    <mergeCell ref="L5:M5"/>
    <mergeCell ref="G6:H6"/>
    <mergeCell ref="I6:J6"/>
    <mergeCell ref="L6:L7"/>
    <mergeCell ref="M6:M7"/>
    <mergeCell ref="N4:N7"/>
    <mergeCell ref="B4:B7"/>
    <mergeCell ref="C4:C7"/>
    <mergeCell ref="D4:D7"/>
    <mergeCell ref="E4:F4"/>
  </mergeCells>
  <phoneticPr fontId="25" type="noConversion"/>
  <pageMargins left="0.70866141732283472" right="0.70866141732283472" top="0.74803149606299213" bottom="0.74803149606299213" header="0.31496062992125984" footer="0.31496062992125984"/>
  <drawing r:id="rId1"/>
  <extLst>
    <ext xmlns:mx="http://schemas.microsoft.com/office/mac/excel/2008/main" uri="http://schemas.microsoft.com/office/mac/excel/2008/main">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60"/>
  <sheetViews>
    <sheetView showGridLines="0" topLeftCell="F22" zoomScaleNormal="100" zoomScalePageLayoutView="110" workbookViewId="0">
      <selection activeCell="S29" sqref="S29:S32"/>
    </sheetView>
  </sheetViews>
  <sheetFormatPr baseColWidth="10" defaultColWidth="11.42578125" defaultRowHeight="12.75" x14ac:dyDescent="0.2"/>
  <cols>
    <col min="1" max="1" width="1.42578125" style="16" customWidth="1"/>
    <col min="2" max="2" width="6.140625" style="16" customWidth="1"/>
    <col min="3" max="3" width="9.42578125" style="16" customWidth="1"/>
    <col min="4" max="5" width="12.42578125" style="16" customWidth="1"/>
    <col min="6" max="6" width="11.42578125" style="16"/>
    <col min="7" max="7" width="8.42578125" style="16" customWidth="1"/>
    <col min="8" max="8" width="14" style="16" customWidth="1"/>
    <col min="9" max="9" width="8.42578125" style="16" customWidth="1"/>
    <col min="10" max="10" width="11.42578125" style="16" customWidth="1"/>
    <col min="11" max="11" width="13.42578125" style="16" customWidth="1"/>
    <col min="12" max="12" width="14" style="16" customWidth="1"/>
    <col min="13" max="13" width="15.85546875" style="16" customWidth="1"/>
    <col min="14" max="16" width="11.42578125" style="16"/>
    <col min="17" max="17" width="13.42578125" style="16" customWidth="1"/>
    <col min="18" max="18" width="10.42578125" style="16" customWidth="1"/>
    <col min="19" max="19" width="12.7109375" style="16" customWidth="1"/>
    <col min="20" max="16384" width="11.42578125" style="16"/>
  </cols>
  <sheetData>
    <row r="1" spans="1:34" x14ac:dyDescent="0.2">
      <c r="A1" s="15"/>
      <c r="B1" s="15"/>
      <c r="C1" s="15"/>
      <c r="D1" s="15"/>
      <c r="E1" s="15"/>
      <c r="F1" s="15"/>
      <c r="G1" s="15"/>
      <c r="H1" s="15"/>
      <c r="I1" s="15"/>
      <c r="J1" s="15"/>
      <c r="K1" s="15"/>
      <c r="L1" s="15"/>
    </row>
    <row r="2" spans="1:34" x14ac:dyDescent="0.2">
      <c r="A2" s="15"/>
      <c r="B2" s="15"/>
      <c r="C2" s="15"/>
      <c r="D2" s="15"/>
      <c r="E2" s="15"/>
      <c r="F2" s="15"/>
      <c r="G2" s="15"/>
      <c r="H2" s="15"/>
      <c r="I2" s="17"/>
      <c r="J2" s="17"/>
      <c r="K2" s="17"/>
      <c r="L2" s="17"/>
    </row>
    <row r="3" spans="1:34" x14ac:dyDescent="0.2">
      <c r="A3" s="15"/>
      <c r="B3" s="15"/>
      <c r="C3" s="15"/>
      <c r="D3" s="15"/>
      <c r="E3" s="15"/>
      <c r="F3" s="15"/>
      <c r="G3" s="15"/>
      <c r="H3" s="15"/>
      <c r="K3" s="18"/>
      <c r="L3" s="19"/>
      <c r="M3" s="20" t="s">
        <v>384</v>
      </c>
    </row>
    <row r="4" spans="1:34" x14ac:dyDescent="0.2">
      <c r="A4" s="15"/>
      <c r="B4" s="15"/>
      <c r="C4" s="15"/>
      <c r="D4" s="21"/>
      <c r="E4" s="21"/>
      <c r="F4" s="21"/>
      <c r="G4" s="21"/>
      <c r="H4" s="21"/>
      <c r="K4" s="433" t="s">
        <v>304</v>
      </c>
      <c r="L4" s="433"/>
      <c r="M4" s="22"/>
    </row>
    <row r="5" spans="1:34" x14ac:dyDescent="0.2">
      <c r="A5" s="15"/>
      <c r="B5" s="15"/>
      <c r="C5" s="15"/>
      <c r="D5" s="21"/>
      <c r="E5" s="21"/>
      <c r="F5" s="21"/>
      <c r="G5" s="21"/>
      <c r="H5" s="21"/>
      <c r="I5" s="21"/>
      <c r="J5" s="21"/>
      <c r="K5" s="21"/>
      <c r="L5" s="21"/>
    </row>
    <row r="6" spans="1:34" ht="12.75" customHeight="1" x14ac:dyDescent="0.2">
      <c r="A6" s="15"/>
      <c r="B6" s="434" t="s">
        <v>282</v>
      </c>
      <c r="C6" s="434"/>
      <c r="D6" s="434"/>
      <c r="E6" s="434"/>
      <c r="F6" s="434"/>
      <c r="G6" s="434"/>
      <c r="H6" s="434"/>
      <c r="I6" s="434"/>
      <c r="J6" s="434"/>
      <c r="K6" s="434"/>
      <c r="L6" s="434"/>
      <c r="M6" s="434"/>
      <c r="N6" s="271"/>
      <c r="O6" s="271"/>
      <c r="P6" s="271"/>
      <c r="Q6" s="271"/>
      <c r="R6" s="271"/>
      <c r="S6" s="271"/>
      <c r="T6" s="271"/>
      <c r="U6" s="271"/>
      <c r="V6" s="271"/>
      <c r="W6" s="271"/>
      <c r="X6" s="271"/>
      <c r="Y6" s="271"/>
      <c r="Z6" s="271"/>
      <c r="AA6" s="271"/>
      <c r="AB6" s="271"/>
      <c r="AC6" s="271"/>
      <c r="AD6" s="271"/>
      <c r="AE6" s="271"/>
      <c r="AF6" s="271"/>
      <c r="AG6" s="271"/>
      <c r="AH6" s="271"/>
    </row>
    <row r="7" spans="1:34" x14ac:dyDescent="0.2">
      <c r="A7" s="15"/>
      <c r="B7" s="434"/>
      <c r="C7" s="434"/>
      <c r="D7" s="434"/>
      <c r="E7" s="434"/>
      <c r="F7" s="434"/>
      <c r="G7" s="434"/>
      <c r="H7" s="434"/>
      <c r="I7" s="434"/>
      <c r="J7" s="434"/>
      <c r="K7" s="434"/>
      <c r="L7" s="434"/>
      <c r="M7" s="434"/>
      <c r="N7" s="271"/>
      <c r="O7" s="271"/>
      <c r="P7" s="271"/>
      <c r="Q7" s="271"/>
      <c r="R7" s="271"/>
      <c r="S7" s="271"/>
      <c r="T7" s="271"/>
      <c r="U7" s="271"/>
      <c r="V7" s="271"/>
      <c r="W7" s="271"/>
      <c r="X7" s="271"/>
      <c r="Y7" s="271"/>
      <c r="Z7" s="271"/>
      <c r="AA7" s="271"/>
      <c r="AB7" s="271"/>
      <c r="AC7" s="271"/>
      <c r="AD7" s="271"/>
      <c r="AE7" s="271"/>
      <c r="AF7" s="271"/>
      <c r="AG7" s="271"/>
      <c r="AH7" s="271"/>
    </row>
    <row r="8" spans="1:34" x14ac:dyDescent="0.2">
      <c r="A8" s="15"/>
      <c r="B8" s="272"/>
      <c r="C8" s="272"/>
      <c r="D8" s="272"/>
      <c r="E8" s="272"/>
      <c r="F8" s="272"/>
      <c r="G8" s="272"/>
      <c r="H8" s="272"/>
      <c r="I8" s="272"/>
      <c r="J8" s="272"/>
      <c r="K8" s="272"/>
      <c r="L8" s="273"/>
      <c r="M8" s="271"/>
      <c r="N8" s="271"/>
      <c r="O8" s="271"/>
      <c r="P8" s="271"/>
      <c r="Q8" s="271"/>
      <c r="R8" s="271"/>
      <c r="S8" s="271"/>
      <c r="T8" s="271"/>
      <c r="U8" s="271"/>
      <c r="V8" s="271"/>
      <c r="W8" s="271"/>
      <c r="X8" s="271"/>
      <c r="Y8" s="271"/>
      <c r="Z8" s="271"/>
      <c r="AA8" s="271"/>
      <c r="AB8" s="271"/>
      <c r="AC8" s="271"/>
      <c r="AD8" s="271"/>
      <c r="AE8" s="271"/>
      <c r="AF8" s="271"/>
      <c r="AG8" s="271"/>
      <c r="AH8" s="271"/>
    </row>
    <row r="9" spans="1:34" x14ac:dyDescent="0.2">
      <c r="A9" s="15"/>
      <c r="B9" s="274" t="s">
        <v>283</v>
      </c>
      <c r="C9" s="271"/>
      <c r="D9" s="271"/>
      <c r="E9" s="271"/>
      <c r="F9" s="271"/>
      <c r="G9" s="271"/>
      <c r="H9" s="271"/>
      <c r="I9" s="271"/>
      <c r="J9" s="271"/>
      <c r="K9" s="271"/>
      <c r="L9" s="271"/>
      <c r="M9" s="271"/>
      <c r="N9" s="271"/>
      <c r="O9" s="271"/>
      <c r="P9" s="271"/>
      <c r="Q9" s="271"/>
      <c r="R9" s="271"/>
      <c r="S9" s="271"/>
      <c r="T9" s="271"/>
      <c r="U9" s="271"/>
      <c r="V9" s="271"/>
      <c r="W9" s="271"/>
      <c r="X9" s="271"/>
      <c r="Y9" s="271"/>
      <c r="Z9" s="271"/>
      <c r="AA9" s="271"/>
      <c r="AB9" s="271"/>
      <c r="AC9" s="271"/>
      <c r="AD9" s="271"/>
      <c r="AE9" s="271"/>
      <c r="AF9" s="271"/>
      <c r="AG9" s="271"/>
      <c r="AH9" s="271"/>
    </row>
    <row r="10" spans="1:34" x14ac:dyDescent="0.2">
      <c r="A10" s="15"/>
      <c r="B10" s="435" t="s">
        <v>305</v>
      </c>
      <c r="C10" s="436"/>
      <c r="D10" s="436"/>
      <c r="E10" s="436"/>
      <c r="F10" s="437"/>
      <c r="G10" s="435" t="s">
        <v>58</v>
      </c>
      <c r="H10" s="436"/>
      <c r="I10" s="436"/>
      <c r="J10" s="436"/>
      <c r="K10" s="436"/>
      <c r="L10" s="437"/>
      <c r="M10" s="271"/>
      <c r="N10" s="271"/>
      <c r="O10" s="271"/>
      <c r="P10" s="271"/>
      <c r="Q10" s="271"/>
      <c r="R10" s="271"/>
      <c r="S10" s="271"/>
      <c r="T10" s="271"/>
      <c r="U10" s="271"/>
      <c r="V10" s="271"/>
      <c r="W10" s="271"/>
      <c r="X10" s="271"/>
      <c r="Y10" s="271"/>
      <c r="Z10" s="271"/>
      <c r="AA10" s="271"/>
      <c r="AB10" s="271"/>
      <c r="AC10" s="271"/>
      <c r="AD10" s="271"/>
      <c r="AE10" s="271"/>
      <c r="AF10" s="271"/>
      <c r="AG10" s="271"/>
      <c r="AH10" s="271"/>
    </row>
    <row r="11" spans="1:34" x14ac:dyDescent="0.2">
      <c r="A11" s="15"/>
      <c r="B11" s="435"/>
      <c r="C11" s="436"/>
      <c r="D11" s="436"/>
      <c r="E11" s="436"/>
      <c r="F11" s="436"/>
      <c r="G11" s="436" t="s">
        <v>411</v>
      </c>
      <c r="H11" s="436"/>
      <c r="I11" s="436"/>
      <c r="J11" s="436"/>
      <c r="K11" s="436"/>
      <c r="L11" s="437"/>
      <c r="M11" s="271"/>
      <c r="N11" s="271"/>
      <c r="O11" s="271"/>
      <c r="P11" s="271"/>
      <c r="Q11" s="271"/>
      <c r="R11" s="271"/>
      <c r="S11" s="271"/>
      <c r="T11" s="271"/>
      <c r="U11" s="271"/>
      <c r="V11" s="271"/>
      <c r="W11" s="271"/>
      <c r="X11" s="271"/>
      <c r="Y11" s="271"/>
      <c r="Z11" s="271"/>
      <c r="AA11" s="271"/>
      <c r="AB11" s="271"/>
      <c r="AC11" s="271"/>
      <c r="AD11" s="271"/>
      <c r="AE11" s="271"/>
      <c r="AF11" s="271"/>
      <c r="AG11" s="271"/>
      <c r="AH11" s="271"/>
    </row>
    <row r="12" spans="1:34" x14ac:dyDescent="0.2">
      <c r="A12" s="15"/>
      <c r="B12" s="435" t="s">
        <v>284</v>
      </c>
      <c r="C12" s="436"/>
      <c r="D12" s="436"/>
      <c r="E12" s="436"/>
      <c r="F12" s="437"/>
      <c r="G12" s="435" t="s">
        <v>306</v>
      </c>
      <c r="H12" s="436"/>
      <c r="I12" s="436"/>
      <c r="J12" s="436"/>
      <c r="K12" s="436"/>
      <c r="L12" s="437"/>
      <c r="M12" s="271"/>
      <c r="N12" s="271"/>
      <c r="O12" s="271"/>
      <c r="P12" s="271"/>
      <c r="Q12" s="271"/>
      <c r="R12" s="271"/>
      <c r="S12" s="271"/>
      <c r="T12" s="271"/>
      <c r="U12" s="271"/>
      <c r="V12" s="271"/>
      <c r="W12" s="271"/>
      <c r="X12" s="271"/>
      <c r="Y12" s="271"/>
      <c r="Z12" s="271"/>
      <c r="AA12" s="271"/>
      <c r="AB12" s="271"/>
      <c r="AC12" s="271"/>
      <c r="AD12" s="271"/>
      <c r="AE12" s="271"/>
      <c r="AF12" s="271"/>
      <c r="AG12" s="271"/>
      <c r="AH12" s="271"/>
    </row>
    <row r="13" spans="1:34" x14ac:dyDescent="0.2">
      <c r="A13" s="15"/>
      <c r="B13" s="435"/>
      <c r="C13" s="436"/>
      <c r="D13" s="436"/>
      <c r="E13" s="436"/>
      <c r="F13" s="437"/>
      <c r="G13" s="435"/>
      <c r="H13" s="436"/>
      <c r="I13" s="436"/>
      <c r="J13" s="436"/>
      <c r="K13" s="436"/>
      <c r="L13" s="437"/>
      <c r="M13" s="271"/>
      <c r="N13" s="271"/>
      <c r="O13" s="271"/>
      <c r="P13" s="271"/>
      <c r="Q13" s="271"/>
      <c r="R13" s="271"/>
      <c r="S13" s="271"/>
      <c r="T13" s="271"/>
      <c r="U13" s="271"/>
      <c r="V13" s="271"/>
      <c r="W13" s="271"/>
      <c r="X13" s="271"/>
      <c r="Y13" s="271"/>
      <c r="Z13" s="271"/>
      <c r="AA13" s="271"/>
      <c r="AB13" s="271"/>
      <c r="AC13" s="271"/>
      <c r="AD13" s="271"/>
      <c r="AE13" s="271"/>
      <c r="AF13" s="271"/>
      <c r="AG13" s="271"/>
      <c r="AH13" s="271"/>
    </row>
    <row r="14" spans="1:34" x14ac:dyDescent="0.2">
      <c r="A14" s="15"/>
      <c r="B14" s="435" t="s">
        <v>285</v>
      </c>
      <c r="C14" s="436"/>
      <c r="D14" s="436"/>
      <c r="E14" s="436"/>
      <c r="F14" s="437"/>
      <c r="G14" s="435" t="s">
        <v>286</v>
      </c>
      <c r="H14" s="436"/>
      <c r="I14" s="435" t="s">
        <v>11</v>
      </c>
      <c r="J14" s="436"/>
      <c r="K14" s="436"/>
      <c r="L14" s="437"/>
      <c r="M14" s="271"/>
      <c r="N14" s="271"/>
      <c r="O14" s="271"/>
      <c r="P14" s="271"/>
      <c r="Q14" s="271"/>
      <c r="R14" s="271"/>
      <c r="S14" s="271"/>
      <c r="T14" s="271"/>
      <c r="U14" s="271"/>
      <c r="V14" s="271"/>
      <c r="W14" s="271"/>
      <c r="X14" s="271"/>
      <c r="Y14" s="271"/>
      <c r="Z14" s="271"/>
      <c r="AA14" s="271"/>
      <c r="AB14" s="271"/>
      <c r="AC14" s="271"/>
      <c r="AD14" s="271"/>
      <c r="AE14" s="271"/>
      <c r="AF14" s="271"/>
      <c r="AG14" s="271"/>
      <c r="AH14" s="271"/>
    </row>
    <row r="15" spans="1:34" x14ac:dyDescent="0.2">
      <c r="A15" s="15"/>
      <c r="B15" s="435"/>
      <c r="C15" s="436"/>
      <c r="D15" s="436"/>
      <c r="E15" s="436"/>
      <c r="F15" s="437"/>
      <c r="G15" s="435"/>
      <c r="H15" s="436"/>
      <c r="I15" s="435"/>
      <c r="J15" s="436"/>
      <c r="K15" s="436"/>
      <c r="L15" s="437"/>
      <c r="M15" s="271"/>
      <c r="N15" s="271"/>
      <c r="O15" s="271"/>
      <c r="P15" s="271"/>
      <c r="Q15" s="271"/>
      <c r="R15" s="271"/>
      <c r="S15" s="271"/>
      <c r="T15" s="271"/>
      <c r="U15" s="271"/>
      <c r="V15" s="271"/>
      <c r="W15" s="271"/>
      <c r="X15" s="271"/>
      <c r="Y15" s="271"/>
      <c r="Z15" s="271"/>
      <c r="AA15" s="271"/>
      <c r="AB15" s="271"/>
      <c r="AC15" s="271"/>
      <c r="AD15" s="271"/>
      <c r="AE15" s="271"/>
      <c r="AF15" s="271"/>
      <c r="AG15" s="271"/>
      <c r="AH15" s="271"/>
    </row>
    <row r="16" spans="1:34" x14ac:dyDescent="0.2">
      <c r="A16" s="15"/>
      <c r="B16" s="274"/>
      <c r="C16" s="271"/>
      <c r="D16" s="271"/>
      <c r="E16" s="271"/>
      <c r="F16" s="271"/>
      <c r="G16" s="271"/>
      <c r="H16" s="271"/>
      <c r="I16" s="271"/>
      <c r="J16" s="271"/>
      <c r="K16" s="271"/>
      <c r="L16" s="271"/>
      <c r="M16" s="271"/>
      <c r="N16" s="271"/>
      <c r="O16" s="271"/>
      <c r="P16" s="271"/>
      <c r="Q16" s="271"/>
      <c r="R16" s="271"/>
      <c r="S16" s="271"/>
      <c r="T16" s="271"/>
      <c r="U16" s="271"/>
      <c r="V16" s="271"/>
      <c r="W16" s="271"/>
      <c r="X16" s="271"/>
      <c r="Y16" s="271"/>
      <c r="Z16" s="271"/>
      <c r="AA16" s="271"/>
      <c r="AB16" s="271"/>
      <c r="AC16" s="271"/>
      <c r="AD16" s="271"/>
      <c r="AE16" s="271"/>
      <c r="AF16" s="271"/>
      <c r="AG16" s="271"/>
      <c r="AH16" s="271"/>
    </row>
    <row r="17" spans="1:34" x14ac:dyDescent="0.2">
      <c r="A17" s="15"/>
      <c r="B17" s="438"/>
      <c r="C17" s="438"/>
      <c r="D17" s="271"/>
      <c r="E17" s="271"/>
      <c r="F17" s="271"/>
      <c r="G17" s="271"/>
      <c r="H17" s="271"/>
      <c r="I17" s="271"/>
      <c r="J17" s="271"/>
      <c r="K17" s="271"/>
      <c r="L17" s="271"/>
      <c r="M17" s="271"/>
      <c r="N17" s="271"/>
      <c r="O17" s="271"/>
      <c r="P17" s="271"/>
      <c r="Q17" s="271"/>
      <c r="R17" s="271"/>
      <c r="S17" s="271"/>
      <c r="T17" s="271"/>
      <c r="U17" s="271"/>
      <c r="V17" s="271"/>
      <c r="W17" s="271"/>
      <c r="X17" s="271"/>
      <c r="Y17" s="271"/>
      <c r="Z17" s="271"/>
      <c r="AA17" s="271"/>
      <c r="AB17" s="271"/>
      <c r="AC17" s="271"/>
      <c r="AD17" s="271"/>
      <c r="AE17" s="271"/>
      <c r="AF17" s="271"/>
      <c r="AG17" s="271"/>
      <c r="AH17" s="271"/>
    </row>
    <row r="18" spans="1:34" ht="31.5" customHeight="1" x14ac:dyDescent="0.2">
      <c r="A18" s="15"/>
      <c r="B18" s="275" t="s">
        <v>287</v>
      </c>
      <c r="C18" s="276"/>
      <c r="D18" s="276"/>
      <c r="E18" s="276"/>
      <c r="F18" s="276"/>
      <c r="G18" s="276"/>
      <c r="H18" s="277"/>
      <c r="I18" s="277"/>
      <c r="J18" s="277"/>
      <c r="K18" s="277"/>
      <c r="L18" s="271"/>
      <c r="M18" s="271"/>
      <c r="N18" s="271"/>
      <c r="O18" s="271"/>
      <c r="P18" s="271"/>
      <c r="Q18" s="271"/>
      <c r="R18" s="271"/>
      <c r="S18" s="271"/>
      <c r="T18" s="271"/>
      <c r="U18" s="271"/>
      <c r="V18" s="271"/>
      <c r="W18" s="271"/>
      <c r="X18" s="271"/>
      <c r="Y18" s="271"/>
      <c r="Z18" s="271"/>
      <c r="AA18" s="271"/>
      <c r="AB18" s="271"/>
      <c r="AC18" s="271"/>
      <c r="AD18" s="271"/>
      <c r="AE18" s="271"/>
      <c r="AF18" s="271"/>
      <c r="AG18" s="271"/>
      <c r="AH18" s="271"/>
    </row>
    <row r="19" spans="1:34" ht="12.75" customHeight="1" x14ac:dyDescent="0.2">
      <c r="A19" s="15"/>
      <c r="B19" s="439" t="s">
        <v>288</v>
      </c>
      <c r="C19" s="440" t="s">
        <v>289</v>
      </c>
      <c r="D19" s="441"/>
      <c r="E19" s="442"/>
      <c r="F19" s="440" t="s">
        <v>210</v>
      </c>
      <c r="G19" s="442"/>
      <c r="H19" s="449" t="s">
        <v>211</v>
      </c>
      <c r="I19" s="450"/>
      <c r="J19" s="451"/>
      <c r="K19" s="449" t="s">
        <v>307</v>
      </c>
      <c r="L19" s="450"/>
      <c r="M19" s="450"/>
      <c r="N19" s="450"/>
      <c r="O19" s="450"/>
      <c r="P19" s="450"/>
      <c r="Q19" s="450"/>
      <c r="R19" s="451"/>
      <c r="S19" s="452" t="s">
        <v>212</v>
      </c>
      <c r="T19" s="454" t="s">
        <v>213</v>
      </c>
      <c r="U19" s="271"/>
      <c r="V19" s="271"/>
      <c r="W19" s="271"/>
      <c r="X19" s="271"/>
      <c r="Y19" s="271"/>
      <c r="Z19" s="271"/>
      <c r="AA19" s="271"/>
      <c r="AB19" s="271"/>
      <c r="AC19" s="271"/>
      <c r="AD19" s="271"/>
      <c r="AE19" s="271"/>
      <c r="AF19" s="271"/>
      <c r="AG19" s="271"/>
      <c r="AH19" s="271"/>
    </row>
    <row r="20" spans="1:34" ht="29.25" customHeight="1" x14ac:dyDescent="0.2">
      <c r="A20" s="15"/>
      <c r="B20" s="439"/>
      <c r="C20" s="443"/>
      <c r="D20" s="444"/>
      <c r="E20" s="445"/>
      <c r="F20" s="443"/>
      <c r="G20" s="445"/>
      <c r="H20" s="452" t="s">
        <v>266</v>
      </c>
      <c r="I20" s="440" t="s">
        <v>267</v>
      </c>
      <c r="J20" s="442"/>
      <c r="K20" s="456" t="s">
        <v>268</v>
      </c>
      <c r="L20" s="457"/>
      <c r="M20" s="457"/>
      <c r="N20" s="458"/>
      <c r="O20" s="452" t="s">
        <v>163</v>
      </c>
      <c r="P20" s="456" t="s">
        <v>164</v>
      </c>
      <c r="Q20" s="458"/>
      <c r="R20" s="452" t="s">
        <v>165</v>
      </c>
      <c r="S20" s="455"/>
      <c r="T20" s="454"/>
      <c r="U20" s="271"/>
      <c r="V20" s="271"/>
      <c r="W20" s="271"/>
      <c r="X20" s="271"/>
      <c r="Y20" s="271"/>
      <c r="Z20" s="271"/>
      <c r="AA20" s="271"/>
      <c r="AB20" s="271"/>
      <c r="AC20" s="271"/>
      <c r="AD20" s="271"/>
      <c r="AE20" s="271"/>
      <c r="AF20" s="271"/>
      <c r="AG20" s="271"/>
      <c r="AH20" s="271"/>
    </row>
    <row r="21" spans="1:34" x14ac:dyDescent="0.2">
      <c r="A21" s="15"/>
      <c r="B21" s="439"/>
      <c r="C21" s="443"/>
      <c r="D21" s="444"/>
      <c r="E21" s="445"/>
      <c r="F21" s="443"/>
      <c r="G21" s="445"/>
      <c r="H21" s="455"/>
      <c r="I21" s="443"/>
      <c r="J21" s="445"/>
      <c r="K21" s="459" t="s">
        <v>166</v>
      </c>
      <c r="L21" s="459"/>
      <c r="M21" s="459" t="s">
        <v>355</v>
      </c>
      <c r="N21" s="459"/>
      <c r="O21" s="455"/>
      <c r="P21" s="452" t="s">
        <v>271</v>
      </c>
      <c r="Q21" s="452" t="s">
        <v>272</v>
      </c>
      <c r="R21" s="455"/>
      <c r="S21" s="455"/>
      <c r="T21" s="454"/>
      <c r="U21" s="271"/>
      <c r="V21" s="271"/>
      <c r="W21" s="271"/>
      <c r="X21" s="271"/>
      <c r="Y21" s="271"/>
      <c r="Z21" s="271"/>
      <c r="AA21" s="271"/>
      <c r="AB21" s="271"/>
      <c r="AC21" s="271"/>
      <c r="AD21" s="271"/>
      <c r="AE21" s="271"/>
      <c r="AF21" s="271"/>
      <c r="AG21" s="271"/>
      <c r="AH21" s="271"/>
    </row>
    <row r="22" spans="1:34" ht="54" customHeight="1" x14ac:dyDescent="0.2">
      <c r="A22" s="15"/>
      <c r="B22" s="439"/>
      <c r="C22" s="446"/>
      <c r="D22" s="447"/>
      <c r="E22" s="448"/>
      <c r="F22" s="446"/>
      <c r="G22" s="448"/>
      <c r="H22" s="453"/>
      <c r="I22" s="446"/>
      <c r="J22" s="448"/>
      <c r="K22" s="278" t="s">
        <v>308</v>
      </c>
      <c r="L22" s="278" t="s">
        <v>309</v>
      </c>
      <c r="M22" s="278" t="s">
        <v>308</v>
      </c>
      <c r="N22" s="278" t="s">
        <v>309</v>
      </c>
      <c r="O22" s="453"/>
      <c r="P22" s="453"/>
      <c r="Q22" s="453"/>
      <c r="R22" s="453"/>
      <c r="S22" s="453"/>
      <c r="T22" s="454"/>
      <c r="U22" s="271"/>
      <c r="V22" s="271"/>
      <c r="W22" s="271"/>
      <c r="X22" s="271"/>
      <c r="Y22" s="271"/>
      <c r="Z22" s="271"/>
      <c r="AA22" s="271"/>
      <c r="AB22" s="271"/>
      <c r="AC22" s="271"/>
      <c r="AD22" s="271"/>
      <c r="AE22" s="271"/>
      <c r="AF22" s="271"/>
      <c r="AG22" s="271"/>
      <c r="AH22" s="271"/>
    </row>
    <row r="23" spans="1:34" x14ac:dyDescent="0.2">
      <c r="A23" s="15"/>
      <c r="B23" s="278" t="s">
        <v>310</v>
      </c>
      <c r="C23" s="456" t="s">
        <v>311</v>
      </c>
      <c r="D23" s="457"/>
      <c r="E23" s="458"/>
      <c r="F23" s="459" t="s">
        <v>320</v>
      </c>
      <c r="G23" s="459"/>
      <c r="H23" s="279" t="s">
        <v>321</v>
      </c>
      <c r="I23" s="456" t="s">
        <v>322</v>
      </c>
      <c r="J23" s="458"/>
      <c r="K23" s="278" t="s">
        <v>323</v>
      </c>
      <c r="L23" s="278" t="s">
        <v>324</v>
      </c>
      <c r="M23" s="278" t="s">
        <v>325</v>
      </c>
      <c r="N23" s="278" t="s">
        <v>326</v>
      </c>
      <c r="O23" s="278" t="s">
        <v>327</v>
      </c>
      <c r="P23" s="278" t="s">
        <v>328</v>
      </c>
      <c r="Q23" s="278" t="s">
        <v>329</v>
      </c>
      <c r="R23" s="278" t="s">
        <v>330</v>
      </c>
      <c r="S23" s="278" t="s">
        <v>331</v>
      </c>
      <c r="T23" s="280" t="s">
        <v>332</v>
      </c>
      <c r="U23" s="271"/>
      <c r="V23" s="271"/>
      <c r="W23" s="271"/>
      <c r="X23" s="271"/>
      <c r="Y23" s="271"/>
      <c r="Z23" s="271"/>
      <c r="AA23" s="271"/>
      <c r="AB23" s="271"/>
      <c r="AC23" s="271"/>
      <c r="AD23" s="271"/>
      <c r="AE23" s="271"/>
      <c r="AF23" s="271"/>
      <c r="AG23" s="271"/>
      <c r="AH23" s="271"/>
    </row>
    <row r="24" spans="1:34" s="25" customFormat="1" ht="15" customHeight="1" x14ac:dyDescent="0.2">
      <c r="A24" s="24"/>
      <c r="B24" s="281"/>
      <c r="C24" s="470" t="s">
        <v>225</v>
      </c>
      <c r="D24" s="471"/>
      <c r="E24" s="472"/>
      <c r="F24" s="473">
        <f>+'Datos para Certificación'!D8</f>
        <v>34026822</v>
      </c>
      <c r="G24" s="474"/>
      <c r="H24" s="282">
        <f>+'Datos para Certificación'!E8</f>
        <v>320100</v>
      </c>
      <c r="I24" s="473">
        <f>+'Datos para Certificación'!F8</f>
        <v>8000000</v>
      </c>
      <c r="J24" s="474"/>
      <c r="K24" s="281"/>
      <c r="L24" s="282">
        <f>+'Datos para Certificación'!H8</f>
        <v>28267</v>
      </c>
      <c r="M24" s="281"/>
      <c r="N24" s="282">
        <f>ROUND(+'Datos para Certificación'!J8,0)</f>
        <v>46233</v>
      </c>
      <c r="O24" s="282"/>
      <c r="P24" s="281"/>
      <c r="Q24" s="281"/>
      <c r="R24" s="282">
        <f>+'Datos para Certificación'!N8</f>
        <v>247439.99999999997</v>
      </c>
      <c r="S24" s="282">
        <f>+'Datos para Certificación'!O8</f>
        <v>137219</v>
      </c>
      <c r="T24" s="283"/>
      <c r="U24" s="284"/>
      <c r="V24" s="284"/>
      <c r="W24" s="284"/>
      <c r="X24" s="284"/>
      <c r="Y24" s="284"/>
      <c r="Z24" s="284"/>
      <c r="AA24" s="284"/>
      <c r="AB24" s="284"/>
      <c r="AC24" s="284"/>
      <c r="AD24" s="284"/>
      <c r="AE24" s="284"/>
      <c r="AF24" s="284"/>
      <c r="AG24" s="284"/>
      <c r="AH24" s="284"/>
    </row>
    <row r="25" spans="1:34" s="25" customFormat="1" ht="15" customHeight="1" x14ac:dyDescent="0.2">
      <c r="A25" s="24"/>
      <c r="B25" s="285"/>
      <c r="C25" s="475" t="s">
        <v>226</v>
      </c>
      <c r="D25" s="476"/>
      <c r="E25" s="477"/>
      <c r="F25" s="478">
        <f>+'Datos para Certificación'!D9</f>
        <v>34026821</v>
      </c>
      <c r="G25" s="479"/>
      <c r="H25" s="286">
        <f>+H24</f>
        <v>320100</v>
      </c>
      <c r="I25" s="478">
        <f>+I24</f>
        <v>8000000</v>
      </c>
      <c r="J25" s="479"/>
      <c r="K25" s="285"/>
      <c r="L25" s="286">
        <f>+L24</f>
        <v>28267</v>
      </c>
      <c r="M25" s="285"/>
      <c r="N25" s="286">
        <f>+N24</f>
        <v>46233</v>
      </c>
      <c r="O25" s="286"/>
      <c r="P25" s="285"/>
      <c r="Q25" s="285"/>
      <c r="R25" s="286">
        <f>+R24</f>
        <v>247439.99999999997</v>
      </c>
      <c r="S25" s="286">
        <f>+'Datos para Certificación'!O9</f>
        <v>137219</v>
      </c>
      <c r="T25" s="287"/>
      <c r="U25" s="284"/>
      <c r="V25" s="284"/>
      <c r="W25" s="284"/>
      <c r="X25" s="284"/>
      <c r="Y25" s="284"/>
      <c r="Z25" s="284"/>
      <c r="AA25" s="284"/>
      <c r="AB25" s="284"/>
      <c r="AC25" s="284"/>
      <c r="AD25" s="284"/>
      <c r="AE25" s="284"/>
      <c r="AF25" s="284"/>
      <c r="AG25" s="284"/>
      <c r="AH25" s="284"/>
    </row>
    <row r="26" spans="1:34" x14ac:dyDescent="0.2">
      <c r="A26" s="15"/>
      <c r="B26" s="288"/>
      <c r="C26" s="288"/>
      <c r="D26" s="288"/>
      <c r="E26" s="288"/>
      <c r="F26" s="288"/>
      <c r="G26" s="288"/>
      <c r="H26" s="288"/>
      <c r="I26" s="288"/>
      <c r="J26" s="288"/>
      <c r="K26" s="288"/>
      <c r="L26" s="288"/>
      <c r="M26" s="288"/>
      <c r="N26" s="288"/>
      <c r="O26" s="288"/>
      <c r="P26" s="288"/>
      <c r="Q26" s="288"/>
      <c r="R26" s="288"/>
      <c r="S26" s="288"/>
      <c r="T26" s="289"/>
      <c r="U26" s="271"/>
      <c r="V26" s="271"/>
      <c r="W26" s="271"/>
      <c r="X26" s="271"/>
      <c r="Y26" s="271"/>
      <c r="Z26" s="271"/>
      <c r="AA26" s="271"/>
      <c r="AB26" s="271"/>
      <c r="AC26" s="271"/>
      <c r="AD26" s="271"/>
      <c r="AE26" s="271"/>
      <c r="AF26" s="271"/>
      <c r="AG26" s="271"/>
      <c r="AH26" s="271"/>
    </row>
    <row r="27" spans="1:34" ht="12.75" customHeight="1" x14ac:dyDescent="0.2">
      <c r="A27" s="15"/>
      <c r="B27" s="290"/>
      <c r="C27" s="290"/>
      <c r="D27" s="290"/>
      <c r="E27" s="290"/>
      <c r="F27" s="290"/>
      <c r="G27" s="290"/>
      <c r="H27" s="290"/>
      <c r="I27" s="290"/>
      <c r="J27" s="290"/>
      <c r="K27" s="290"/>
      <c r="L27" s="290"/>
      <c r="M27" s="291"/>
      <c r="N27" s="291"/>
      <c r="O27" s="291"/>
      <c r="P27" s="291"/>
      <c r="Q27" s="291"/>
      <c r="R27" s="271"/>
      <c r="S27" s="271"/>
      <c r="T27" s="271"/>
      <c r="U27" s="271"/>
      <c r="V27" s="271"/>
      <c r="W27" s="271"/>
      <c r="X27" s="271"/>
      <c r="Y27" s="271"/>
      <c r="Z27" s="271"/>
      <c r="AA27" s="271"/>
      <c r="AB27" s="271"/>
      <c r="AC27" s="271"/>
      <c r="AD27" s="271"/>
      <c r="AE27" s="271"/>
      <c r="AF27" s="271"/>
      <c r="AG27" s="271"/>
      <c r="AH27" s="271"/>
    </row>
    <row r="28" spans="1:34" ht="12.75" customHeight="1" x14ac:dyDescent="0.2">
      <c r="A28" s="15"/>
      <c r="B28" s="469" t="s">
        <v>167</v>
      </c>
      <c r="C28" s="469"/>
      <c r="D28" s="469"/>
      <c r="E28" s="469"/>
      <c r="F28" s="469"/>
      <c r="G28" s="469"/>
      <c r="H28" s="469"/>
      <c r="I28" s="469"/>
      <c r="J28" s="469"/>
      <c r="K28" s="469"/>
      <c r="L28" s="469"/>
      <c r="M28" s="469"/>
      <c r="N28" s="469"/>
      <c r="O28" s="469"/>
      <c r="P28" s="469"/>
      <c r="Q28" s="469"/>
      <c r="R28" s="469"/>
      <c r="S28" s="469"/>
      <c r="T28" s="274"/>
      <c r="U28" s="274"/>
      <c r="V28" s="274"/>
      <c r="W28" s="271"/>
      <c r="X28" s="271"/>
      <c r="Y28" s="271"/>
      <c r="Z28" s="271"/>
      <c r="AA28" s="271"/>
      <c r="AB28" s="271"/>
      <c r="AC28" s="271"/>
      <c r="AD28" s="271"/>
      <c r="AE28" s="271"/>
      <c r="AF28" s="271"/>
      <c r="AG28" s="271"/>
      <c r="AH28" s="271"/>
    </row>
    <row r="29" spans="1:34" ht="25.5" customHeight="1" x14ac:dyDescent="0.2">
      <c r="A29" s="15"/>
      <c r="B29" s="439" t="s">
        <v>168</v>
      </c>
      <c r="C29" s="439"/>
      <c r="D29" s="439"/>
      <c r="E29" s="439"/>
      <c r="F29" s="460" t="s">
        <v>210</v>
      </c>
      <c r="G29" s="461"/>
      <c r="H29" s="449" t="s">
        <v>211</v>
      </c>
      <c r="I29" s="450"/>
      <c r="J29" s="451"/>
      <c r="K29" s="449" t="s">
        <v>220</v>
      </c>
      <c r="L29" s="450"/>
      <c r="M29" s="450"/>
      <c r="N29" s="450"/>
      <c r="O29" s="450"/>
      <c r="P29" s="450"/>
      <c r="Q29" s="450"/>
      <c r="R29" s="451"/>
      <c r="S29" s="466" t="s">
        <v>221</v>
      </c>
      <c r="T29" s="274"/>
      <c r="U29" s="274"/>
      <c r="V29" s="274"/>
      <c r="W29" s="271"/>
      <c r="X29" s="271"/>
      <c r="Y29" s="271"/>
      <c r="Z29" s="271"/>
      <c r="AA29" s="271"/>
      <c r="AB29" s="271"/>
      <c r="AC29" s="271"/>
      <c r="AD29" s="271"/>
      <c r="AE29" s="271"/>
      <c r="AF29" s="271"/>
      <c r="AG29" s="271"/>
      <c r="AH29" s="271"/>
    </row>
    <row r="30" spans="1:34" ht="33.75" customHeight="1" x14ac:dyDescent="0.2">
      <c r="A30" s="15"/>
      <c r="B30" s="439"/>
      <c r="C30" s="439"/>
      <c r="D30" s="439"/>
      <c r="E30" s="439"/>
      <c r="F30" s="462"/>
      <c r="G30" s="463"/>
      <c r="H30" s="466" t="s">
        <v>266</v>
      </c>
      <c r="I30" s="460" t="s">
        <v>267</v>
      </c>
      <c r="J30" s="461"/>
      <c r="K30" s="449" t="s">
        <v>268</v>
      </c>
      <c r="L30" s="450"/>
      <c r="M30" s="450"/>
      <c r="N30" s="451"/>
      <c r="O30" s="466" t="s">
        <v>163</v>
      </c>
      <c r="P30" s="449" t="s">
        <v>164</v>
      </c>
      <c r="Q30" s="451"/>
      <c r="R30" s="466" t="s">
        <v>165</v>
      </c>
      <c r="S30" s="467"/>
      <c r="T30" s="274"/>
      <c r="U30" s="274"/>
      <c r="V30" s="274"/>
      <c r="W30" s="271"/>
      <c r="X30" s="271"/>
      <c r="Y30" s="271"/>
      <c r="Z30" s="271"/>
      <c r="AA30" s="271"/>
      <c r="AB30" s="271"/>
      <c r="AC30" s="271"/>
      <c r="AD30" s="271"/>
      <c r="AE30" s="271"/>
      <c r="AF30" s="271"/>
      <c r="AG30" s="271"/>
      <c r="AH30" s="271"/>
    </row>
    <row r="31" spans="1:34" x14ac:dyDescent="0.2">
      <c r="A31" s="15"/>
      <c r="B31" s="439"/>
      <c r="C31" s="439"/>
      <c r="D31" s="439"/>
      <c r="E31" s="439"/>
      <c r="F31" s="462"/>
      <c r="G31" s="463"/>
      <c r="H31" s="467"/>
      <c r="I31" s="462"/>
      <c r="J31" s="463"/>
      <c r="K31" s="439" t="s">
        <v>166</v>
      </c>
      <c r="L31" s="439"/>
      <c r="M31" s="439" t="s">
        <v>355</v>
      </c>
      <c r="N31" s="439"/>
      <c r="O31" s="467"/>
      <c r="P31" s="466" t="s">
        <v>271</v>
      </c>
      <c r="Q31" s="466" t="s">
        <v>272</v>
      </c>
      <c r="R31" s="467"/>
      <c r="S31" s="467"/>
      <c r="T31" s="274"/>
      <c r="U31" s="274"/>
      <c r="V31" s="274"/>
      <c r="W31" s="271"/>
      <c r="X31" s="271"/>
      <c r="Y31" s="271"/>
      <c r="Z31" s="271"/>
      <c r="AA31" s="271"/>
      <c r="AB31" s="271"/>
      <c r="AC31" s="271"/>
      <c r="AD31" s="271"/>
      <c r="AE31" s="271"/>
      <c r="AF31" s="271"/>
      <c r="AG31" s="271"/>
      <c r="AH31" s="271"/>
    </row>
    <row r="32" spans="1:34" ht="80.25" customHeight="1" x14ac:dyDescent="0.2">
      <c r="A32" s="15"/>
      <c r="B32" s="439"/>
      <c r="C32" s="439"/>
      <c r="D32" s="439"/>
      <c r="E32" s="439"/>
      <c r="F32" s="464"/>
      <c r="G32" s="465"/>
      <c r="H32" s="468"/>
      <c r="I32" s="464"/>
      <c r="J32" s="465"/>
      <c r="K32" s="340" t="s">
        <v>308</v>
      </c>
      <c r="L32" s="340" t="s">
        <v>309</v>
      </c>
      <c r="M32" s="340" t="s">
        <v>308</v>
      </c>
      <c r="N32" s="340" t="s">
        <v>309</v>
      </c>
      <c r="O32" s="468"/>
      <c r="P32" s="468"/>
      <c r="Q32" s="468"/>
      <c r="R32" s="468"/>
      <c r="S32" s="468"/>
      <c r="T32" s="274"/>
      <c r="U32" s="274"/>
      <c r="V32" s="274"/>
      <c r="W32" s="271"/>
      <c r="X32" s="271"/>
      <c r="Y32" s="271"/>
      <c r="Z32" s="271"/>
      <c r="AA32" s="271"/>
      <c r="AB32" s="271"/>
      <c r="AC32" s="271"/>
      <c r="AD32" s="271"/>
      <c r="AE32" s="271"/>
      <c r="AF32" s="271"/>
      <c r="AG32" s="271"/>
      <c r="AH32" s="271"/>
    </row>
    <row r="33" spans="1:34" x14ac:dyDescent="0.2">
      <c r="A33" s="15"/>
      <c r="B33" s="454" t="s">
        <v>333</v>
      </c>
      <c r="C33" s="454"/>
      <c r="D33" s="454"/>
      <c r="E33" s="454"/>
      <c r="F33" s="482" t="s">
        <v>334</v>
      </c>
      <c r="G33" s="482"/>
      <c r="H33" s="292" t="s">
        <v>335</v>
      </c>
      <c r="I33" s="454" t="s">
        <v>336</v>
      </c>
      <c r="J33" s="454"/>
      <c r="K33" s="280" t="s">
        <v>337</v>
      </c>
      <c r="L33" s="280" t="s">
        <v>338</v>
      </c>
      <c r="M33" s="280" t="s">
        <v>339</v>
      </c>
      <c r="N33" s="280" t="s">
        <v>340</v>
      </c>
      <c r="O33" s="280" t="s">
        <v>341</v>
      </c>
      <c r="P33" s="280" t="s">
        <v>342</v>
      </c>
      <c r="Q33" s="280" t="s">
        <v>343</v>
      </c>
      <c r="R33" s="280" t="s">
        <v>344</v>
      </c>
      <c r="S33" s="280" t="s">
        <v>345</v>
      </c>
      <c r="T33" s="271"/>
      <c r="U33" s="271"/>
      <c r="V33" s="271"/>
      <c r="W33" s="271"/>
      <c r="X33" s="271"/>
      <c r="Y33" s="271"/>
      <c r="Z33" s="271"/>
      <c r="AA33" s="271"/>
      <c r="AB33" s="271"/>
      <c r="AC33" s="271"/>
      <c r="AD33" s="271"/>
      <c r="AE33" s="271"/>
      <c r="AF33" s="271"/>
      <c r="AG33" s="271"/>
      <c r="AH33" s="271"/>
    </row>
    <row r="34" spans="1:34" s="23" customFormat="1" x14ac:dyDescent="0.2">
      <c r="A34" s="15"/>
      <c r="B34" s="485">
        <v>2</v>
      </c>
      <c r="C34" s="485"/>
      <c r="D34" s="485"/>
      <c r="E34" s="485"/>
      <c r="F34" s="486">
        <f>SUM(F24:G25)</f>
        <v>68053643</v>
      </c>
      <c r="G34" s="487"/>
      <c r="H34" s="293">
        <f>SUM(H24:H25)</f>
        <v>640200</v>
      </c>
      <c r="I34" s="488">
        <f>SUM(I24:J25)</f>
        <v>16000000</v>
      </c>
      <c r="J34" s="485"/>
      <c r="K34" s="294"/>
      <c r="L34" s="295">
        <f>SUM(L24:L25)</f>
        <v>56534</v>
      </c>
      <c r="M34" s="280"/>
      <c r="N34" s="295">
        <f>SUM(N24:N25)</f>
        <v>92466</v>
      </c>
      <c r="O34" s="295"/>
      <c r="P34" s="280"/>
      <c r="Q34" s="280"/>
      <c r="R34" s="295">
        <f>+R24+R25</f>
        <v>494879.99999999994</v>
      </c>
      <c r="S34" s="295">
        <f>SUM(S24:S25)</f>
        <v>274438</v>
      </c>
      <c r="T34" s="271"/>
      <c r="U34" s="271"/>
      <c r="V34" s="271"/>
      <c r="W34" s="271"/>
      <c r="X34" s="271"/>
      <c r="Y34" s="271"/>
      <c r="Z34" s="271"/>
      <c r="AA34" s="271"/>
      <c r="AB34" s="271"/>
      <c r="AC34" s="271"/>
      <c r="AD34" s="271"/>
      <c r="AE34" s="271"/>
      <c r="AF34" s="271"/>
      <c r="AG34" s="271"/>
      <c r="AH34" s="271"/>
    </row>
    <row r="35" spans="1:34" x14ac:dyDescent="0.2">
      <c r="A35" s="15"/>
      <c r="B35" s="289"/>
      <c r="C35" s="289"/>
      <c r="D35" s="289"/>
      <c r="E35" s="289"/>
      <c r="F35" s="277"/>
      <c r="G35" s="277"/>
      <c r="H35" s="289"/>
      <c r="I35" s="276"/>
      <c r="J35" s="276"/>
      <c r="K35" s="289"/>
      <c r="L35" s="277"/>
      <c r="M35" s="277"/>
      <c r="N35" s="271"/>
      <c r="O35" s="271"/>
      <c r="P35" s="271"/>
      <c r="Q35" s="271"/>
      <c r="R35" s="271"/>
      <c r="S35" s="271"/>
      <c r="T35" s="271"/>
      <c r="U35" s="271"/>
      <c r="V35" s="271"/>
      <c r="W35" s="271"/>
      <c r="X35" s="271"/>
      <c r="Y35" s="271"/>
      <c r="Z35" s="271"/>
      <c r="AA35" s="271"/>
      <c r="AB35" s="271"/>
      <c r="AC35" s="271"/>
      <c r="AD35" s="271"/>
      <c r="AE35" s="271"/>
      <c r="AF35" s="271"/>
      <c r="AG35" s="271"/>
      <c r="AH35" s="271"/>
    </row>
    <row r="36" spans="1:34" x14ac:dyDescent="0.2">
      <c r="A36" s="15"/>
      <c r="B36" s="289"/>
      <c r="C36" s="289"/>
      <c r="D36" s="289"/>
      <c r="E36" s="289"/>
      <c r="F36" s="277"/>
      <c r="G36" s="277"/>
      <c r="H36" s="289"/>
      <c r="I36" s="276"/>
      <c r="J36" s="276"/>
      <c r="K36" s="289"/>
      <c r="L36" s="277"/>
      <c r="M36" s="277"/>
      <c r="N36" s="271"/>
      <c r="O36" s="271"/>
      <c r="P36" s="271"/>
      <c r="Q36" s="271"/>
      <c r="R36" s="271"/>
      <c r="S36" s="271"/>
      <c r="T36" s="271"/>
      <c r="U36" s="271"/>
      <c r="V36" s="271"/>
      <c r="W36" s="271"/>
      <c r="X36" s="271"/>
      <c r="Y36" s="271"/>
      <c r="Z36" s="271"/>
      <c r="AA36" s="271"/>
      <c r="AB36" s="271"/>
      <c r="AC36" s="271"/>
      <c r="AD36" s="271"/>
      <c r="AE36" s="271"/>
      <c r="AF36" s="271"/>
      <c r="AG36" s="271"/>
      <c r="AH36" s="271"/>
    </row>
    <row r="37" spans="1:34" x14ac:dyDescent="0.2">
      <c r="A37" s="15"/>
      <c r="B37" s="289"/>
      <c r="C37" s="289"/>
      <c r="D37" s="289"/>
      <c r="E37" s="289"/>
      <c r="F37" s="277"/>
      <c r="G37" s="277"/>
      <c r="H37" s="289"/>
      <c r="I37" s="276"/>
      <c r="J37" s="276"/>
      <c r="K37" s="289"/>
      <c r="L37" s="277"/>
      <c r="M37" s="277"/>
      <c r="N37" s="271"/>
      <c r="O37" s="271"/>
      <c r="P37" s="271"/>
      <c r="Q37" s="271"/>
      <c r="R37" s="271"/>
      <c r="S37" s="271"/>
      <c r="T37" s="271"/>
      <c r="U37" s="271"/>
      <c r="V37" s="271"/>
      <c r="W37" s="271"/>
      <c r="X37" s="271"/>
      <c r="Y37" s="271"/>
      <c r="Z37" s="271"/>
      <c r="AA37" s="271"/>
      <c r="AB37" s="271"/>
      <c r="AC37" s="271"/>
      <c r="AD37" s="271"/>
      <c r="AE37" s="271"/>
      <c r="AF37" s="271"/>
      <c r="AG37" s="271"/>
      <c r="AH37" s="271"/>
    </row>
    <row r="38" spans="1:34" ht="21.75" customHeight="1" x14ac:dyDescent="0.2">
      <c r="B38" s="434" t="s">
        <v>222</v>
      </c>
      <c r="C38" s="434"/>
      <c r="D38" s="434"/>
      <c r="E38" s="434"/>
      <c r="F38" s="434"/>
      <c r="G38" s="434"/>
      <c r="H38" s="434"/>
      <c r="I38" s="434"/>
      <c r="J38" s="434"/>
      <c r="K38" s="434"/>
      <c r="L38" s="271"/>
      <c r="M38" s="271"/>
      <c r="N38" s="271"/>
      <c r="O38" s="271"/>
      <c r="P38" s="271"/>
      <c r="Q38" s="271"/>
      <c r="R38" s="271"/>
      <c r="S38" s="271"/>
      <c r="T38" s="271"/>
      <c r="U38" s="271"/>
      <c r="V38" s="271"/>
      <c r="W38" s="271"/>
      <c r="X38" s="271"/>
      <c r="Y38" s="271"/>
      <c r="Z38" s="271"/>
      <c r="AA38" s="271"/>
      <c r="AB38" s="271"/>
      <c r="AC38" s="271"/>
      <c r="AD38" s="271"/>
      <c r="AE38" s="271"/>
      <c r="AF38" s="271"/>
      <c r="AG38" s="271"/>
      <c r="AH38" s="271"/>
    </row>
    <row r="39" spans="1:34" ht="12.75" customHeight="1" x14ac:dyDescent="0.2">
      <c r="B39" s="434"/>
      <c r="C39" s="434"/>
      <c r="D39" s="434"/>
      <c r="E39" s="434"/>
      <c r="F39" s="434"/>
      <c r="G39" s="434"/>
      <c r="H39" s="434"/>
      <c r="I39" s="434"/>
      <c r="J39" s="434"/>
      <c r="K39" s="434"/>
      <c r="L39" s="271"/>
      <c r="M39" s="271"/>
      <c r="N39" s="271"/>
      <c r="O39" s="271"/>
      <c r="P39" s="271"/>
      <c r="Q39" s="271"/>
      <c r="R39" s="271"/>
      <c r="S39" s="271"/>
      <c r="T39" s="271"/>
      <c r="U39" s="271"/>
      <c r="V39" s="271"/>
      <c r="W39" s="271"/>
      <c r="X39" s="271"/>
      <c r="Y39" s="271"/>
      <c r="Z39" s="271"/>
      <c r="AA39" s="271"/>
      <c r="AB39" s="271"/>
      <c r="AC39" s="271"/>
      <c r="AD39" s="271"/>
      <c r="AE39" s="271"/>
      <c r="AF39" s="271"/>
      <c r="AG39" s="271"/>
      <c r="AH39" s="271"/>
    </row>
    <row r="40" spans="1:34" x14ac:dyDescent="0.2">
      <c r="B40" s="271"/>
      <c r="C40" s="271"/>
      <c r="D40" s="271"/>
      <c r="E40" s="271"/>
      <c r="F40" s="271"/>
      <c r="G40" s="271"/>
      <c r="H40" s="271"/>
      <c r="I40" s="271"/>
      <c r="J40" s="271"/>
      <c r="K40" s="271"/>
      <c r="L40" s="271"/>
      <c r="M40" s="271"/>
      <c r="N40" s="271"/>
      <c r="O40" s="271"/>
      <c r="P40" s="271"/>
      <c r="Q40" s="271"/>
      <c r="R40" s="271"/>
      <c r="S40" s="271"/>
      <c r="T40" s="271"/>
      <c r="U40" s="271"/>
      <c r="V40" s="271"/>
      <c r="W40" s="271"/>
      <c r="X40" s="271"/>
      <c r="Y40" s="271"/>
      <c r="Z40" s="271"/>
      <c r="AA40" s="271"/>
      <c r="AB40" s="271"/>
      <c r="AC40" s="271"/>
      <c r="AD40" s="271"/>
      <c r="AE40" s="271"/>
      <c r="AF40" s="271"/>
      <c r="AG40" s="271"/>
      <c r="AH40" s="271"/>
    </row>
    <row r="41" spans="1:34" x14ac:dyDescent="0.2">
      <c r="B41" s="483" t="s">
        <v>346</v>
      </c>
      <c r="C41" s="483"/>
      <c r="D41" s="483"/>
      <c r="E41" s="271"/>
      <c r="F41" s="271"/>
      <c r="G41" s="271"/>
      <c r="H41" s="271"/>
      <c r="I41" s="271"/>
      <c r="J41" s="271"/>
      <c r="K41" s="271"/>
      <c r="L41" s="484"/>
      <c r="M41" s="484"/>
      <c r="N41" s="484"/>
      <c r="O41" s="484"/>
      <c r="P41" s="484"/>
      <c r="Q41" s="484"/>
      <c r="R41" s="484"/>
      <c r="S41" s="484"/>
      <c r="T41" s="484"/>
      <c r="U41" s="484"/>
      <c r="V41" s="484"/>
      <c r="W41" s="271"/>
      <c r="X41" s="271"/>
      <c r="Y41" s="271"/>
      <c r="Z41" s="271"/>
      <c r="AA41" s="271"/>
      <c r="AB41" s="271"/>
      <c r="AC41" s="271"/>
      <c r="AD41" s="271"/>
      <c r="AE41" s="271"/>
      <c r="AF41" s="271"/>
      <c r="AG41" s="271"/>
      <c r="AH41" s="271"/>
    </row>
    <row r="42" spans="1:34" ht="12.75" customHeight="1" x14ac:dyDescent="0.2">
      <c r="B42" s="480"/>
      <c r="C42" s="480"/>
      <c r="D42" s="480"/>
      <c r="E42" s="271"/>
      <c r="F42" s="271"/>
      <c r="G42" s="271"/>
      <c r="H42" s="271"/>
      <c r="I42" s="271"/>
      <c r="J42" s="271"/>
      <c r="K42" s="271"/>
      <c r="L42" s="271"/>
      <c r="M42" s="271"/>
      <c r="N42" s="271"/>
      <c r="O42" s="271"/>
      <c r="P42" s="271"/>
      <c r="Q42" s="271"/>
      <c r="R42" s="271"/>
      <c r="S42" s="271"/>
      <c r="T42" s="271"/>
      <c r="U42" s="271"/>
      <c r="V42" s="271"/>
      <c r="W42" s="271"/>
      <c r="X42" s="271"/>
      <c r="Y42" s="271"/>
      <c r="Z42" s="271"/>
      <c r="AA42" s="271"/>
      <c r="AB42" s="271"/>
      <c r="AC42" s="271"/>
      <c r="AD42" s="271"/>
      <c r="AE42" s="271"/>
      <c r="AF42" s="271"/>
      <c r="AG42" s="271"/>
      <c r="AH42" s="271"/>
    </row>
    <row r="43" spans="1:34" x14ac:dyDescent="0.2">
      <c r="B43" s="271"/>
      <c r="C43" s="271"/>
      <c r="D43" s="271"/>
      <c r="E43" s="271"/>
      <c r="F43" s="271"/>
      <c r="G43" s="271"/>
      <c r="H43" s="271"/>
      <c r="I43" s="271"/>
      <c r="J43" s="271"/>
      <c r="K43" s="271"/>
      <c r="L43" s="271"/>
      <c r="M43" s="271"/>
      <c r="N43" s="271"/>
      <c r="O43" s="271"/>
      <c r="P43" s="271"/>
      <c r="Q43" s="271"/>
      <c r="R43" s="271"/>
      <c r="S43" s="271"/>
      <c r="T43" s="271"/>
      <c r="U43" s="271"/>
      <c r="V43" s="271"/>
      <c r="W43" s="271"/>
      <c r="X43" s="271"/>
      <c r="Y43" s="271"/>
      <c r="Z43" s="271"/>
      <c r="AA43" s="271"/>
      <c r="AB43" s="271"/>
      <c r="AC43" s="271"/>
      <c r="AD43" s="271"/>
      <c r="AE43" s="271"/>
      <c r="AF43" s="271"/>
      <c r="AG43" s="271"/>
      <c r="AH43" s="271"/>
    </row>
    <row r="44" spans="1:34" x14ac:dyDescent="0.2">
      <c r="B44" s="271"/>
      <c r="C44" s="271"/>
      <c r="D44" s="271"/>
      <c r="E44" s="271"/>
      <c r="F44" s="271"/>
      <c r="G44" s="271"/>
      <c r="H44" s="271"/>
      <c r="I44" s="271"/>
      <c r="J44" s="271"/>
      <c r="K44" s="271"/>
      <c r="L44" s="271"/>
      <c r="M44" s="271"/>
      <c r="N44" s="271"/>
      <c r="O44" s="271"/>
      <c r="P44" s="271"/>
      <c r="Q44" s="271"/>
      <c r="R44" s="271"/>
      <c r="S44" s="271"/>
      <c r="T44" s="271"/>
      <c r="U44" s="271"/>
      <c r="V44" s="271"/>
      <c r="W44" s="271"/>
      <c r="X44" s="271"/>
      <c r="Y44" s="271"/>
      <c r="Z44" s="271"/>
      <c r="AA44" s="271"/>
      <c r="AB44" s="271"/>
      <c r="AC44" s="271"/>
      <c r="AD44" s="271"/>
      <c r="AE44" s="271"/>
      <c r="AF44" s="271"/>
      <c r="AG44" s="271"/>
      <c r="AH44" s="271"/>
    </row>
    <row r="45" spans="1:34" ht="14.25" x14ac:dyDescent="0.2">
      <c r="B45" s="271"/>
      <c r="C45" s="271"/>
      <c r="D45" s="271"/>
      <c r="E45" s="271"/>
      <c r="F45" s="271"/>
      <c r="G45" s="271"/>
      <c r="H45" s="271"/>
      <c r="I45" s="271"/>
      <c r="J45" s="271"/>
      <c r="K45" s="481"/>
      <c r="L45" s="481"/>
      <c r="M45" s="271"/>
      <c r="N45" s="271"/>
      <c r="O45" s="271"/>
      <c r="P45" s="271"/>
      <c r="Q45" s="271"/>
      <c r="R45" s="271"/>
      <c r="S45" s="271"/>
      <c r="T45" s="271"/>
      <c r="U45" s="271"/>
      <c r="V45" s="271"/>
      <c r="W45" s="271"/>
      <c r="X45" s="271"/>
      <c r="Y45" s="271"/>
      <c r="Z45" s="271"/>
      <c r="AA45" s="271"/>
      <c r="AB45" s="271"/>
      <c r="AC45" s="271"/>
      <c r="AD45" s="271"/>
      <c r="AE45" s="271"/>
      <c r="AF45" s="271"/>
      <c r="AG45" s="271"/>
      <c r="AH45" s="271"/>
    </row>
    <row r="46" spans="1:34" x14ac:dyDescent="0.2">
      <c r="B46" s="271"/>
      <c r="C46" s="271"/>
      <c r="D46" s="271"/>
      <c r="E46" s="271"/>
      <c r="F46" s="271"/>
      <c r="G46" s="271"/>
      <c r="H46" s="271"/>
      <c r="I46" s="271"/>
      <c r="J46" s="271"/>
      <c r="K46" s="481"/>
      <c r="L46" s="271"/>
      <c r="M46" s="271"/>
      <c r="N46" s="271"/>
      <c r="O46" s="271"/>
      <c r="P46" s="271"/>
      <c r="Q46" s="271"/>
      <c r="R46" s="271"/>
      <c r="S46" s="271"/>
      <c r="T46" s="271"/>
      <c r="U46" s="271"/>
      <c r="V46" s="271"/>
      <c r="W46" s="271"/>
      <c r="X46" s="271"/>
      <c r="Y46" s="271"/>
      <c r="Z46" s="271"/>
      <c r="AA46" s="271"/>
      <c r="AB46" s="271"/>
      <c r="AC46" s="271"/>
      <c r="AD46" s="271"/>
      <c r="AE46" s="271"/>
      <c r="AF46" s="271"/>
      <c r="AG46" s="271"/>
      <c r="AH46" s="271"/>
    </row>
    <row r="47" spans="1:34" x14ac:dyDescent="0.2">
      <c r="B47" s="271"/>
      <c r="C47" s="271"/>
      <c r="D47" s="271"/>
      <c r="E47" s="271"/>
      <c r="F47" s="271"/>
      <c r="G47" s="271"/>
      <c r="H47" s="271"/>
      <c r="I47" s="271"/>
      <c r="J47" s="271"/>
      <c r="K47" s="481"/>
      <c r="L47" s="271"/>
      <c r="M47" s="271"/>
      <c r="N47" s="271"/>
      <c r="O47" s="271"/>
      <c r="P47" s="271"/>
      <c r="Q47" s="271"/>
      <c r="R47" s="271"/>
      <c r="S47" s="271"/>
      <c r="T47" s="271"/>
      <c r="U47" s="271"/>
      <c r="V47" s="271"/>
      <c r="W47" s="271"/>
      <c r="X47" s="271"/>
      <c r="Y47" s="271"/>
      <c r="Z47" s="271"/>
      <c r="AA47" s="271"/>
      <c r="AB47" s="271"/>
      <c r="AC47" s="271"/>
      <c r="AD47" s="271"/>
      <c r="AE47" s="271"/>
      <c r="AF47" s="271"/>
      <c r="AG47" s="271"/>
      <c r="AH47" s="271"/>
    </row>
    <row r="48" spans="1:34" x14ac:dyDescent="0.2">
      <c r="B48" s="271"/>
      <c r="C48" s="271"/>
      <c r="D48" s="271"/>
      <c r="E48" s="271"/>
      <c r="F48" s="271"/>
      <c r="G48" s="271"/>
      <c r="H48" s="271"/>
      <c r="I48" s="271"/>
      <c r="J48" s="271"/>
      <c r="K48" s="271"/>
      <c r="L48" s="271"/>
      <c r="M48" s="271"/>
      <c r="N48" s="271"/>
      <c r="O48" s="271"/>
      <c r="P48" s="271"/>
      <c r="Q48" s="271"/>
      <c r="R48" s="271"/>
      <c r="S48" s="271"/>
      <c r="T48" s="271"/>
      <c r="U48" s="271"/>
      <c r="V48" s="271"/>
      <c r="W48" s="271"/>
      <c r="X48" s="271"/>
      <c r="Y48" s="271"/>
      <c r="Z48" s="271"/>
      <c r="AA48" s="271"/>
      <c r="AB48" s="271"/>
      <c r="AC48" s="271"/>
      <c r="AD48" s="271"/>
      <c r="AE48" s="271"/>
      <c r="AF48" s="271"/>
      <c r="AG48" s="271"/>
      <c r="AH48" s="271"/>
    </row>
    <row r="49" spans="2:34" x14ac:dyDescent="0.2">
      <c r="B49" s="271"/>
      <c r="C49" s="271"/>
      <c r="D49" s="271"/>
      <c r="E49" s="271"/>
      <c r="F49" s="271"/>
      <c r="G49" s="271"/>
      <c r="H49" s="271"/>
      <c r="I49" s="271"/>
      <c r="J49" s="271"/>
      <c r="K49" s="271"/>
      <c r="L49" s="271"/>
      <c r="M49" s="271"/>
      <c r="N49" s="271"/>
      <c r="O49" s="271"/>
      <c r="P49" s="271"/>
      <c r="Q49" s="271"/>
      <c r="R49" s="271"/>
      <c r="S49" s="271"/>
      <c r="T49" s="271"/>
      <c r="U49" s="271"/>
      <c r="V49" s="271"/>
      <c r="W49" s="271"/>
      <c r="X49" s="271"/>
      <c r="Y49" s="271"/>
      <c r="Z49" s="271"/>
      <c r="AA49" s="271"/>
      <c r="AB49" s="271"/>
      <c r="AC49" s="271"/>
      <c r="AD49" s="271"/>
      <c r="AE49" s="271"/>
      <c r="AF49" s="271"/>
      <c r="AG49" s="271"/>
      <c r="AH49" s="271"/>
    </row>
    <row r="50" spans="2:34" x14ac:dyDescent="0.2">
      <c r="B50" s="271"/>
      <c r="C50" s="271"/>
      <c r="D50" s="271"/>
      <c r="E50" s="271"/>
      <c r="F50" s="271"/>
      <c r="G50" s="271"/>
      <c r="H50" s="271"/>
      <c r="I50" s="271"/>
      <c r="J50" s="271"/>
      <c r="K50" s="271"/>
      <c r="L50" s="271"/>
      <c r="M50" s="271"/>
      <c r="N50" s="271"/>
      <c r="O50" s="271"/>
      <c r="P50" s="271"/>
      <c r="Q50" s="271"/>
      <c r="R50" s="271"/>
      <c r="S50" s="271"/>
      <c r="T50" s="271"/>
      <c r="U50" s="271"/>
      <c r="V50" s="271"/>
      <c r="W50" s="271"/>
      <c r="X50" s="271"/>
      <c r="Y50" s="271"/>
      <c r="Z50" s="271"/>
      <c r="AA50" s="271"/>
      <c r="AB50" s="271"/>
      <c r="AC50" s="271"/>
      <c r="AD50" s="271"/>
      <c r="AE50" s="271"/>
      <c r="AF50" s="271"/>
      <c r="AG50" s="271"/>
      <c r="AH50" s="271"/>
    </row>
    <row r="51" spans="2:34" x14ac:dyDescent="0.2">
      <c r="B51" s="271"/>
      <c r="C51" s="271"/>
      <c r="D51" s="271"/>
      <c r="E51" s="271"/>
      <c r="F51" s="271"/>
      <c r="G51" s="271"/>
      <c r="H51" s="271"/>
      <c r="I51" s="271"/>
      <c r="J51" s="271"/>
      <c r="K51" s="271"/>
      <c r="L51" s="271"/>
      <c r="M51" s="271"/>
      <c r="N51" s="271"/>
      <c r="O51" s="271"/>
      <c r="P51" s="271"/>
      <c r="Q51" s="271"/>
      <c r="R51" s="271"/>
      <c r="S51" s="271"/>
      <c r="T51" s="271"/>
      <c r="U51" s="271"/>
      <c r="V51" s="271"/>
      <c r="W51" s="271"/>
      <c r="X51" s="271"/>
      <c r="Y51" s="271"/>
      <c r="Z51" s="271"/>
      <c r="AA51" s="271"/>
      <c r="AB51" s="271"/>
      <c r="AC51" s="271"/>
      <c r="AD51" s="271"/>
      <c r="AE51" s="271"/>
      <c r="AF51" s="271"/>
      <c r="AG51" s="271"/>
      <c r="AH51" s="271"/>
    </row>
    <row r="52" spans="2:34" x14ac:dyDescent="0.2">
      <c r="B52" s="271"/>
      <c r="C52" s="271"/>
      <c r="D52" s="271"/>
      <c r="E52" s="271"/>
      <c r="F52" s="271"/>
      <c r="G52" s="271"/>
      <c r="H52" s="271"/>
      <c r="I52" s="271"/>
      <c r="J52" s="271"/>
      <c r="K52" s="271"/>
      <c r="L52" s="271"/>
      <c r="M52" s="271"/>
      <c r="N52" s="271"/>
      <c r="O52" s="271"/>
      <c r="P52" s="271"/>
      <c r="Q52" s="271"/>
      <c r="R52" s="271"/>
      <c r="S52" s="271"/>
      <c r="T52" s="271"/>
      <c r="U52" s="271"/>
      <c r="V52" s="271"/>
      <c r="W52" s="271"/>
      <c r="X52" s="271"/>
      <c r="Y52" s="271"/>
      <c r="Z52" s="271"/>
      <c r="AA52" s="271"/>
      <c r="AB52" s="271"/>
      <c r="AC52" s="271"/>
      <c r="AD52" s="271"/>
      <c r="AE52" s="271"/>
      <c r="AF52" s="271"/>
      <c r="AG52" s="271"/>
      <c r="AH52" s="271"/>
    </row>
    <row r="53" spans="2:34" x14ac:dyDescent="0.2">
      <c r="B53" s="271"/>
      <c r="C53" s="271"/>
      <c r="D53" s="271"/>
      <c r="E53" s="271"/>
      <c r="F53" s="271"/>
      <c r="G53" s="271"/>
      <c r="H53" s="271"/>
      <c r="I53" s="271"/>
      <c r="J53" s="271"/>
      <c r="K53" s="271"/>
      <c r="L53" s="271"/>
      <c r="M53" s="271"/>
      <c r="N53" s="271"/>
      <c r="O53" s="271"/>
      <c r="P53" s="271"/>
      <c r="Q53" s="271"/>
      <c r="R53" s="271"/>
      <c r="S53" s="271"/>
      <c r="T53" s="271"/>
      <c r="U53" s="271"/>
      <c r="V53" s="271"/>
      <c r="W53" s="271"/>
      <c r="X53" s="271"/>
      <c r="Y53" s="271"/>
      <c r="Z53" s="271"/>
      <c r="AA53" s="271"/>
      <c r="AB53" s="271"/>
      <c r="AC53" s="271"/>
      <c r="AD53" s="271"/>
      <c r="AE53" s="271"/>
      <c r="AF53" s="271"/>
      <c r="AG53" s="271"/>
      <c r="AH53" s="271"/>
    </row>
    <row r="54" spans="2:34" x14ac:dyDescent="0.2">
      <c r="B54" s="271"/>
      <c r="C54" s="271"/>
      <c r="D54" s="271"/>
      <c r="E54" s="271"/>
      <c r="F54" s="271"/>
      <c r="G54" s="271"/>
      <c r="H54" s="271"/>
      <c r="I54" s="271"/>
      <c r="J54" s="271"/>
      <c r="K54" s="271"/>
      <c r="L54" s="271"/>
      <c r="M54" s="271"/>
      <c r="N54" s="271"/>
      <c r="O54" s="271"/>
      <c r="P54" s="271"/>
      <c r="Q54" s="271"/>
      <c r="R54" s="271"/>
      <c r="S54" s="271"/>
      <c r="T54" s="271"/>
      <c r="U54" s="271"/>
      <c r="V54" s="271"/>
      <c r="W54" s="271"/>
      <c r="X54" s="271"/>
      <c r="Y54" s="271"/>
      <c r="Z54" s="271"/>
      <c r="AA54" s="271"/>
      <c r="AB54" s="271"/>
      <c r="AC54" s="271"/>
      <c r="AD54" s="271"/>
      <c r="AE54" s="271"/>
      <c r="AF54" s="271"/>
      <c r="AG54" s="271"/>
      <c r="AH54" s="271"/>
    </row>
    <row r="55" spans="2:34" x14ac:dyDescent="0.2">
      <c r="B55" s="271"/>
      <c r="C55" s="271"/>
      <c r="D55" s="271"/>
      <c r="E55" s="271"/>
      <c r="F55" s="271"/>
      <c r="G55" s="271"/>
      <c r="H55" s="271"/>
      <c r="I55" s="271"/>
      <c r="J55" s="271"/>
      <c r="K55" s="271"/>
      <c r="L55" s="271"/>
      <c r="M55" s="271"/>
      <c r="N55" s="271"/>
      <c r="O55" s="271"/>
      <c r="P55" s="271"/>
      <c r="Q55" s="271"/>
      <c r="R55" s="271"/>
      <c r="S55" s="271"/>
      <c r="T55" s="271"/>
      <c r="U55" s="271"/>
      <c r="V55" s="271"/>
      <c r="W55" s="271"/>
      <c r="X55" s="271"/>
      <c r="Y55" s="271"/>
      <c r="Z55" s="271"/>
      <c r="AA55" s="271"/>
      <c r="AB55" s="271"/>
      <c r="AC55" s="271"/>
      <c r="AD55" s="271"/>
      <c r="AE55" s="271"/>
      <c r="AF55" s="271"/>
      <c r="AG55" s="271"/>
      <c r="AH55" s="271"/>
    </row>
    <row r="56" spans="2:34" x14ac:dyDescent="0.2">
      <c r="B56" s="271"/>
      <c r="C56" s="271"/>
      <c r="D56" s="271"/>
      <c r="E56" s="271"/>
      <c r="F56" s="271"/>
      <c r="G56" s="271"/>
      <c r="H56" s="271"/>
      <c r="I56" s="271"/>
      <c r="J56" s="271"/>
      <c r="K56" s="271"/>
      <c r="L56" s="271"/>
      <c r="M56" s="271"/>
      <c r="N56" s="271"/>
      <c r="O56" s="271"/>
      <c r="P56" s="271"/>
      <c r="Q56" s="271"/>
      <c r="R56" s="271"/>
      <c r="S56" s="271"/>
      <c r="T56" s="271"/>
      <c r="U56" s="271"/>
      <c r="V56" s="271"/>
      <c r="W56" s="271"/>
      <c r="X56" s="271"/>
      <c r="Y56" s="271"/>
      <c r="Z56" s="271"/>
      <c r="AA56" s="271"/>
      <c r="AB56" s="271"/>
      <c r="AC56" s="271"/>
      <c r="AD56" s="271"/>
      <c r="AE56" s="271"/>
      <c r="AF56" s="271"/>
      <c r="AG56" s="271"/>
      <c r="AH56" s="271"/>
    </row>
    <row r="57" spans="2:34" x14ac:dyDescent="0.2">
      <c r="B57" s="271"/>
      <c r="C57" s="271"/>
      <c r="D57" s="271"/>
      <c r="E57" s="271"/>
      <c r="F57" s="271"/>
      <c r="G57" s="271"/>
      <c r="H57" s="271"/>
      <c r="I57" s="271"/>
      <c r="J57" s="271"/>
      <c r="K57" s="271"/>
      <c r="L57" s="271"/>
      <c r="M57" s="271"/>
      <c r="N57" s="271"/>
      <c r="O57" s="271"/>
      <c r="P57" s="271"/>
      <c r="Q57" s="271"/>
      <c r="R57" s="271"/>
      <c r="S57" s="271"/>
      <c r="T57" s="271"/>
      <c r="U57" s="271"/>
      <c r="V57" s="271"/>
      <c r="W57" s="271"/>
      <c r="X57" s="271"/>
      <c r="Y57" s="271"/>
      <c r="Z57" s="271"/>
      <c r="AA57" s="271"/>
      <c r="AB57" s="271"/>
      <c r="AC57" s="271"/>
      <c r="AD57" s="271"/>
      <c r="AE57" s="271"/>
      <c r="AF57" s="271"/>
      <c r="AG57" s="271"/>
      <c r="AH57" s="271"/>
    </row>
    <row r="58" spans="2:34" x14ac:dyDescent="0.2">
      <c r="B58" s="271"/>
      <c r="C58" s="271"/>
      <c r="D58" s="271"/>
      <c r="E58" s="271"/>
      <c r="F58" s="271"/>
      <c r="G58" s="271"/>
      <c r="H58" s="271"/>
      <c r="I58" s="271"/>
      <c r="J58" s="271"/>
      <c r="K58" s="271"/>
      <c r="L58" s="271"/>
      <c r="M58" s="271"/>
      <c r="N58" s="271"/>
      <c r="O58" s="271"/>
      <c r="P58" s="271"/>
      <c r="Q58" s="271"/>
      <c r="R58" s="271"/>
      <c r="S58" s="271"/>
      <c r="T58" s="271"/>
      <c r="U58" s="271"/>
      <c r="V58" s="271"/>
      <c r="W58" s="271"/>
      <c r="X58" s="271"/>
      <c r="Y58" s="271"/>
      <c r="Z58" s="271"/>
      <c r="AA58" s="271"/>
      <c r="AB58" s="271"/>
      <c r="AC58" s="271"/>
      <c r="AD58" s="271"/>
      <c r="AE58" s="271"/>
      <c r="AF58" s="271"/>
      <c r="AG58" s="271"/>
      <c r="AH58" s="271"/>
    </row>
    <row r="59" spans="2:34" x14ac:dyDescent="0.2">
      <c r="B59" s="271"/>
      <c r="C59" s="271"/>
      <c r="D59" s="271"/>
      <c r="E59" s="271"/>
      <c r="F59" s="271"/>
      <c r="G59" s="271"/>
      <c r="H59" s="271"/>
      <c r="I59" s="271"/>
      <c r="J59" s="271"/>
      <c r="K59" s="271"/>
      <c r="L59" s="271"/>
      <c r="M59" s="271"/>
      <c r="N59" s="271"/>
      <c r="O59" s="271"/>
      <c r="P59" s="271"/>
      <c r="Q59" s="271"/>
      <c r="R59" s="271"/>
      <c r="S59" s="271"/>
      <c r="T59" s="271"/>
      <c r="U59" s="271"/>
      <c r="V59" s="271"/>
      <c r="W59" s="271"/>
      <c r="X59" s="271"/>
      <c r="Y59" s="271"/>
      <c r="Z59" s="271"/>
      <c r="AA59" s="271"/>
      <c r="AB59" s="271"/>
      <c r="AC59" s="271"/>
      <c r="AD59" s="271"/>
      <c r="AE59" s="271"/>
      <c r="AF59" s="271"/>
      <c r="AG59" s="271"/>
      <c r="AH59" s="271"/>
    </row>
    <row r="60" spans="2:34" x14ac:dyDescent="0.2">
      <c r="B60" s="271"/>
      <c r="C60" s="271"/>
      <c r="D60" s="271"/>
      <c r="E60" s="271"/>
      <c r="F60" s="271"/>
      <c r="G60" s="271"/>
      <c r="H60" s="271"/>
      <c r="I60" s="271"/>
      <c r="J60" s="271"/>
      <c r="K60" s="271"/>
      <c r="L60" s="271"/>
      <c r="M60" s="271"/>
      <c r="N60" s="271"/>
      <c r="O60" s="271"/>
      <c r="P60" s="271"/>
      <c r="Q60" s="271"/>
      <c r="R60" s="271"/>
      <c r="S60" s="271"/>
      <c r="T60" s="271"/>
      <c r="U60" s="271"/>
      <c r="V60" s="271"/>
      <c r="W60" s="271"/>
      <c r="X60" s="271"/>
      <c r="Y60" s="271"/>
      <c r="Z60" s="271"/>
      <c r="AA60" s="271"/>
      <c r="AB60" s="271"/>
      <c r="AC60" s="271"/>
      <c r="AD60" s="271"/>
      <c r="AE60" s="271"/>
      <c r="AF60" s="271"/>
      <c r="AG60" s="271"/>
      <c r="AH60" s="271"/>
    </row>
  </sheetData>
  <mergeCells count="71">
    <mergeCell ref="B42:D42"/>
    <mergeCell ref="K45:L45"/>
    <mergeCell ref="K46:K47"/>
    <mergeCell ref="B33:E33"/>
    <mergeCell ref="F33:G33"/>
    <mergeCell ref="I33:J33"/>
    <mergeCell ref="B38:K39"/>
    <mergeCell ref="B41:D41"/>
    <mergeCell ref="L41:V41"/>
    <mergeCell ref="B34:E34"/>
    <mergeCell ref="F34:G34"/>
    <mergeCell ref="I34:J34"/>
    <mergeCell ref="C23:E23"/>
    <mergeCell ref="F23:G23"/>
    <mergeCell ref="I23:J23"/>
    <mergeCell ref="B28:S28"/>
    <mergeCell ref="S19:S22"/>
    <mergeCell ref="C24:E24"/>
    <mergeCell ref="F24:G24"/>
    <mergeCell ref="I24:J24"/>
    <mergeCell ref="C25:E25"/>
    <mergeCell ref="F25:G25"/>
    <mergeCell ref="I25:J25"/>
    <mergeCell ref="B29:E32"/>
    <mergeCell ref="F29:G32"/>
    <mergeCell ref="H29:J29"/>
    <mergeCell ref="K29:R29"/>
    <mergeCell ref="S29:S32"/>
    <mergeCell ref="R30:R32"/>
    <mergeCell ref="K31:L31"/>
    <mergeCell ref="M31:N31"/>
    <mergeCell ref="P31:P32"/>
    <mergeCell ref="Q31:Q32"/>
    <mergeCell ref="H30:H32"/>
    <mergeCell ref="I30:J32"/>
    <mergeCell ref="K30:N30"/>
    <mergeCell ref="O30:O32"/>
    <mergeCell ref="P30:Q30"/>
    <mergeCell ref="T19:T22"/>
    <mergeCell ref="H20:H22"/>
    <mergeCell ref="I20:J22"/>
    <mergeCell ref="K20:N20"/>
    <mergeCell ref="O20:O22"/>
    <mergeCell ref="P20:Q20"/>
    <mergeCell ref="R20:R22"/>
    <mergeCell ref="K21:L21"/>
    <mergeCell ref="M21:N21"/>
    <mergeCell ref="Q21:Q22"/>
    <mergeCell ref="B15:F15"/>
    <mergeCell ref="G15:H15"/>
    <mergeCell ref="I15:L15"/>
    <mergeCell ref="B17:C17"/>
    <mergeCell ref="B19:B22"/>
    <mergeCell ref="C19:E22"/>
    <mergeCell ref="F19:G22"/>
    <mergeCell ref="H19:J19"/>
    <mergeCell ref="K19:R19"/>
    <mergeCell ref="P21:P22"/>
    <mergeCell ref="B12:F12"/>
    <mergeCell ref="G12:L12"/>
    <mergeCell ref="B13:F13"/>
    <mergeCell ref="G13:L13"/>
    <mergeCell ref="B14:F14"/>
    <mergeCell ref="G14:H14"/>
    <mergeCell ref="I14:L14"/>
    <mergeCell ref="K4:L4"/>
    <mergeCell ref="B6:M7"/>
    <mergeCell ref="B10:F10"/>
    <mergeCell ref="G10:L10"/>
    <mergeCell ref="B11:F11"/>
    <mergeCell ref="G11:L11"/>
  </mergeCells>
  <phoneticPr fontId="25" type="noConversion"/>
  <pageMargins left="0.7" right="0.7" top="0.75" bottom="0.75" header="0.3" footer="0.3"/>
  <drawing r:id="rId1"/>
  <extLst>
    <ext xmlns:mx="http://schemas.microsoft.com/office/mac/excel/2008/main" uri="http://schemas.microsoft.com/office/mac/excel/2008/main">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05"/>
  <sheetViews>
    <sheetView topLeftCell="A51" workbookViewId="0">
      <selection activeCell="AK99" sqref="AK99"/>
    </sheetView>
  </sheetViews>
  <sheetFormatPr baseColWidth="10" defaultRowHeight="15" x14ac:dyDescent="0.25"/>
  <cols>
    <col min="1" max="15" width="4.140625" customWidth="1"/>
    <col min="16" max="16" width="5.28515625" customWidth="1"/>
    <col min="17" max="18" width="4.140625" customWidth="1"/>
    <col min="19" max="19" width="5.42578125" customWidth="1"/>
    <col min="20" max="20" width="4.140625" customWidth="1"/>
    <col min="21" max="21" width="3" customWidth="1"/>
    <col min="22" max="22" width="4.140625" customWidth="1"/>
    <col min="23" max="23" width="5" customWidth="1"/>
    <col min="24" max="25" width="4.140625" customWidth="1"/>
    <col min="26" max="26" width="4.7109375" customWidth="1"/>
    <col min="27" max="27" width="4.140625" customWidth="1"/>
    <col min="28" max="28" width="5" customWidth="1"/>
    <col min="29" max="29" width="5.28515625" customWidth="1"/>
    <col min="30" max="35" width="4.140625" customWidth="1"/>
  </cols>
  <sheetData>
    <row r="1" spans="1:35" x14ac:dyDescent="0.25">
      <c r="A1" s="493"/>
      <c r="B1" s="493"/>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row>
    <row r="2" spans="1:35" x14ac:dyDescent="0.25">
      <c r="A2" s="27"/>
      <c r="B2" s="27"/>
      <c r="C2" s="26"/>
      <c r="D2" s="26"/>
      <c r="E2" s="26"/>
      <c r="F2" s="26"/>
      <c r="G2" s="26"/>
      <c r="H2" s="26"/>
      <c r="I2" s="26"/>
      <c r="J2" s="26"/>
      <c r="K2" s="26"/>
      <c r="L2" s="26"/>
      <c r="M2" s="26"/>
      <c r="N2" s="26"/>
      <c r="O2" s="26"/>
      <c r="P2" s="26"/>
      <c r="Q2" s="26"/>
      <c r="R2" s="26"/>
      <c r="S2" s="26"/>
      <c r="T2" s="26"/>
      <c r="U2" s="26"/>
      <c r="V2" s="26"/>
      <c r="W2" s="26"/>
      <c r="X2" s="33"/>
      <c r="Y2" s="26"/>
      <c r="Z2" s="26"/>
      <c r="AA2" s="26"/>
      <c r="AB2" s="26"/>
      <c r="AC2" s="26"/>
      <c r="AD2" s="26"/>
      <c r="AE2" s="26"/>
      <c r="AF2" s="28"/>
      <c r="AG2" s="28"/>
      <c r="AH2" s="28"/>
      <c r="AI2" s="28"/>
    </row>
    <row r="3" spans="1:35" x14ac:dyDescent="0.25">
      <c r="A3" s="26"/>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row>
    <row r="4" spans="1:35" x14ac:dyDescent="0.25">
      <c r="A4" s="494" t="s">
        <v>227</v>
      </c>
      <c r="B4" s="495"/>
      <c r="C4" s="495"/>
      <c r="D4" s="495"/>
      <c r="E4" s="495"/>
      <c r="F4" s="495"/>
      <c r="G4" s="495"/>
      <c r="H4" s="495"/>
      <c r="I4" s="495"/>
      <c r="J4" s="495"/>
      <c r="K4" s="495"/>
      <c r="L4" s="495"/>
      <c r="M4" s="495"/>
      <c r="N4" s="495"/>
      <c r="O4" s="495"/>
      <c r="P4" s="498" t="s">
        <v>228</v>
      </c>
      <c r="Q4" s="498"/>
      <c r="R4" s="498"/>
      <c r="S4" s="498"/>
      <c r="T4" s="498"/>
      <c r="U4" s="498"/>
      <c r="V4" s="498"/>
      <c r="W4" s="498"/>
      <c r="X4" s="498"/>
      <c r="Y4" s="498"/>
      <c r="Z4" s="498"/>
      <c r="AA4" s="498"/>
      <c r="AB4" s="498"/>
      <c r="AC4" s="499" t="s">
        <v>229</v>
      </c>
      <c r="AD4" s="500"/>
      <c r="AE4" s="500"/>
      <c r="AF4" s="500"/>
      <c r="AG4" s="500"/>
      <c r="AH4" s="500"/>
      <c r="AI4" s="501"/>
    </row>
    <row r="5" spans="1:35" ht="23.1" customHeight="1" x14ac:dyDescent="0.25">
      <c r="A5" s="494"/>
      <c r="B5" s="495"/>
      <c r="C5" s="495"/>
      <c r="D5" s="495"/>
      <c r="E5" s="495"/>
      <c r="F5" s="495"/>
      <c r="G5" s="495"/>
      <c r="H5" s="495"/>
      <c r="I5" s="495"/>
      <c r="J5" s="495"/>
      <c r="K5" s="495"/>
      <c r="L5" s="495"/>
      <c r="M5" s="495"/>
      <c r="N5" s="495"/>
      <c r="O5" s="495"/>
      <c r="P5" s="505" t="s">
        <v>230</v>
      </c>
      <c r="Q5" s="505"/>
      <c r="R5" s="505"/>
      <c r="S5" s="505"/>
      <c r="T5" s="505"/>
      <c r="U5" s="505"/>
      <c r="V5" s="505"/>
      <c r="W5" s="506" t="s">
        <v>231</v>
      </c>
      <c r="X5" s="506"/>
      <c r="Y5" s="506"/>
      <c r="Z5" s="506"/>
      <c r="AA5" s="506"/>
      <c r="AB5" s="506"/>
      <c r="AC5" s="499"/>
      <c r="AD5" s="500"/>
      <c r="AE5" s="500"/>
      <c r="AF5" s="500"/>
      <c r="AG5" s="500"/>
      <c r="AH5" s="500"/>
      <c r="AI5" s="501"/>
    </row>
    <row r="6" spans="1:35" ht="30.95" customHeight="1" x14ac:dyDescent="0.25">
      <c r="A6" s="496"/>
      <c r="B6" s="497"/>
      <c r="C6" s="497"/>
      <c r="D6" s="497"/>
      <c r="E6" s="497"/>
      <c r="F6" s="497"/>
      <c r="G6" s="497"/>
      <c r="H6" s="497"/>
      <c r="I6" s="497"/>
      <c r="J6" s="497"/>
      <c r="K6" s="497"/>
      <c r="L6" s="497"/>
      <c r="M6" s="497"/>
      <c r="N6" s="497"/>
      <c r="O6" s="497"/>
      <c r="P6" s="489" t="s">
        <v>308</v>
      </c>
      <c r="Q6" s="489"/>
      <c r="R6" s="489"/>
      <c r="S6" s="489" t="s">
        <v>309</v>
      </c>
      <c r="T6" s="489"/>
      <c r="U6" s="489"/>
      <c r="V6" s="489"/>
      <c r="W6" s="489" t="s">
        <v>308</v>
      </c>
      <c r="X6" s="489"/>
      <c r="Y6" s="489"/>
      <c r="Z6" s="489" t="s">
        <v>309</v>
      </c>
      <c r="AA6" s="489"/>
      <c r="AB6" s="489"/>
      <c r="AC6" s="502"/>
      <c r="AD6" s="503"/>
      <c r="AE6" s="503"/>
      <c r="AF6" s="503"/>
      <c r="AG6" s="503"/>
      <c r="AH6" s="503"/>
      <c r="AI6" s="504"/>
    </row>
    <row r="7" spans="1:35" hidden="1" x14ac:dyDescent="0.25">
      <c r="A7" s="296">
        <v>1</v>
      </c>
      <c r="B7" s="490" t="s">
        <v>232</v>
      </c>
      <c r="C7" s="490"/>
      <c r="D7" s="490"/>
      <c r="E7" s="490"/>
      <c r="F7" s="490"/>
      <c r="G7" s="490"/>
      <c r="H7" s="490"/>
      <c r="I7" s="490"/>
      <c r="J7" s="490"/>
      <c r="K7" s="490"/>
      <c r="L7" s="490"/>
      <c r="M7" s="490"/>
      <c r="N7" s="490"/>
      <c r="O7" s="490"/>
      <c r="P7" s="297">
        <v>1592</v>
      </c>
      <c r="Q7" s="491"/>
      <c r="R7" s="491"/>
      <c r="S7" s="297">
        <v>1024</v>
      </c>
      <c r="T7" s="491"/>
      <c r="U7" s="491"/>
      <c r="V7" s="491"/>
      <c r="W7" s="298">
        <v>1593</v>
      </c>
      <c r="X7" s="491"/>
      <c r="Y7" s="491"/>
      <c r="Z7" s="298">
        <v>1025</v>
      </c>
      <c r="AA7" s="491"/>
      <c r="AB7" s="491"/>
      <c r="AC7" s="297">
        <v>104</v>
      </c>
      <c r="AD7" s="492"/>
      <c r="AE7" s="492"/>
      <c r="AF7" s="492"/>
      <c r="AG7" s="492"/>
      <c r="AH7" s="492"/>
      <c r="AI7" s="299" t="s">
        <v>396</v>
      </c>
    </row>
    <row r="8" spans="1:35" hidden="1" x14ac:dyDescent="0.25">
      <c r="A8" s="296">
        <v>2</v>
      </c>
      <c r="B8" s="490" t="s">
        <v>233</v>
      </c>
      <c r="C8" s="490"/>
      <c r="D8" s="490"/>
      <c r="E8" s="490"/>
      <c r="F8" s="490"/>
      <c r="G8" s="490"/>
      <c r="H8" s="490"/>
      <c r="I8" s="490"/>
      <c r="J8" s="490"/>
      <c r="K8" s="490"/>
      <c r="L8" s="490"/>
      <c r="M8" s="490"/>
      <c r="N8" s="490"/>
      <c r="O8" s="490"/>
      <c r="P8" s="297">
        <v>1594</v>
      </c>
      <c r="Q8" s="491"/>
      <c r="R8" s="491"/>
      <c r="S8" s="297">
        <v>1026</v>
      </c>
      <c r="T8" s="491"/>
      <c r="U8" s="491"/>
      <c r="V8" s="491"/>
      <c r="W8" s="298">
        <v>1595</v>
      </c>
      <c r="X8" s="491"/>
      <c r="Y8" s="491"/>
      <c r="Z8" s="298">
        <v>1027</v>
      </c>
      <c r="AA8" s="491"/>
      <c r="AB8" s="491"/>
      <c r="AC8" s="297">
        <v>105</v>
      </c>
      <c r="AD8" s="492"/>
      <c r="AE8" s="492"/>
      <c r="AF8" s="492"/>
      <c r="AG8" s="492"/>
      <c r="AH8" s="492"/>
      <c r="AI8" s="299" t="s">
        <v>396</v>
      </c>
    </row>
    <row r="9" spans="1:35" hidden="1" x14ac:dyDescent="0.25">
      <c r="A9" s="296">
        <v>3</v>
      </c>
      <c r="B9" s="507" t="s">
        <v>234</v>
      </c>
      <c r="C9" s="507"/>
      <c r="D9" s="507"/>
      <c r="E9" s="507"/>
      <c r="F9" s="507"/>
      <c r="G9" s="507"/>
      <c r="H9" s="507"/>
      <c r="I9" s="507"/>
      <c r="J9" s="507"/>
      <c r="K9" s="507"/>
      <c r="L9" s="507"/>
      <c r="M9" s="507"/>
      <c r="N9" s="507"/>
      <c r="O9" s="507"/>
      <c r="P9" s="507"/>
      <c r="Q9" s="507"/>
      <c r="R9" s="507"/>
      <c r="S9" s="507"/>
      <c r="T9" s="507"/>
      <c r="U9" s="507"/>
      <c r="V9" s="507"/>
      <c r="W9" s="507"/>
      <c r="X9" s="507"/>
      <c r="Y9" s="507"/>
      <c r="Z9" s="507"/>
      <c r="AA9" s="507"/>
      <c r="AB9" s="507"/>
      <c r="AC9" s="297">
        <v>106</v>
      </c>
      <c r="AD9" s="492"/>
      <c r="AE9" s="492"/>
      <c r="AF9" s="492"/>
      <c r="AG9" s="492"/>
      <c r="AH9" s="492"/>
      <c r="AI9" s="299" t="s">
        <v>396</v>
      </c>
    </row>
    <row r="10" spans="1:35" hidden="1" x14ac:dyDescent="0.25">
      <c r="A10" s="296">
        <v>4</v>
      </c>
      <c r="B10" s="508" t="s">
        <v>318</v>
      </c>
      <c r="C10" s="509"/>
      <c r="D10" s="509"/>
      <c r="E10" s="509"/>
      <c r="F10" s="509"/>
      <c r="G10" s="509"/>
      <c r="H10" s="509"/>
      <c r="I10" s="509"/>
      <c r="J10" s="509"/>
      <c r="K10" s="509"/>
      <c r="L10" s="509"/>
      <c r="M10" s="509"/>
      <c r="N10" s="509"/>
      <c r="O10" s="509"/>
      <c r="P10" s="509"/>
      <c r="Q10" s="509"/>
      <c r="R10" s="509"/>
      <c r="S10" s="509"/>
      <c r="T10" s="509"/>
      <c r="U10" s="509"/>
      <c r="V10" s="510"/>
      <c r="W10" s="300">
        <v>1781</v>
      </c>
      <c r="X10" s="511"/>
      <c r="Y10" s="512"/>
      <c r="Z10" s="297">
        <v>603</v>
      </c>
      <c r="AA10" s="491"/>
      <c r="AB10" s="491"/>
      <c r="AC10" s="297">
        <v>108</v>
      </c>
      <c r="AD10" s="492"/>
      <c r="AE10" s="492"/>
      <c r="AF10" s="492"/>
      <c r="AG10" s="492"/>
      <c r="AH10" s="492"/>
      <c r="AI10" s="299" t="s">
        <v>396</v>
      </c>
    </row>
    <row r="11" spans="1:35" ht="23.25" hidden="1" customHeight="1" x14ac:dyDescent="0.25">
      <c r="A11" s="296">
        <v>5</v>
      </c>
      <c r="B11" s="490" t="s">
        <v>319</v>
      </c>
      <c r="C11" s="490"/>
      <c r="D11" s="490"/>
      <c r="E11" s="490"/>
      <c r="F11" s="490"/>
      <c r="G11" s="490"/>
      <c r="H11" s="490"/>
      <c r="I11" s="490"/>
      <c r="J11" s="490"/>
      <c r="K11" s="490"/>
      <c r="L11" s="490"/>
      <c r="M11" s="490"/>
      <c r="N11" s="490"/>
      <c r="O11" s="490"/>
      <c r="P11" s="297">
        <v>1721</v>
      </c>
      <c r="Q11" s="491"/>
      <c r="R11" s="491"/>
      <c r="S11" s="298">
        <v>1722</v>
      </c>
      <c r="T11" s="491"/>
      <c r="U11" s="491"/>
      <c r="V11" s="491"/>
      <c r="W11" s="298">
        <v>1596</v>
      </c>
      <c r="X11" s="491"/>
      <c r="Y11" s="491"/>
      <c r="Z11" s="298">
        <v>954</v>
      </c>
      <c r="AA11" s="491"/>
      <c r="AB11" s="491"/>
      <c r="AC11" s="297">
        <v>955</v>
      </c>
      <c r="AD11" s="492"/>
      <c r="AE11" s="492"/>
      <c r="AF11" s="492"/>
      <c r="AG11" s="492"/>
      <c r="AH11" s="492"/>
      <c r="AI11" s="301" t="s">
        <v>396</v>
      </c>
    </row>
    <row r="12" spans="1:35" ht="23.25" customHeight="1" x14ac:dyDescent="0.25">
      <c r="A12" s="302">
        <v>6</v>
      </c>
      <c r="B12" s="507" t="s">
        <v>240</v>
      </c>
      <c r="C12" s="507"/>
      <c r="D12" s="507"/>
      <c r="E12" s="507"/>
      <c r="F12" s="507"/>
      <c r="G12" s="507"/>
      <c r="H12" s="507"/>
      <c r="I12" s="507"/>
      <c r="J12" s="507"/>
      <c r="K12" s="507"/>
      <c r="L12" s="507"/>
      <c r="M12" s="507"/>
      <c r="N12" s="507"/>
      <c r="O12" s="507"/>
      <c r="P12" s="297">
        <v>1597</v>
      </c>
      <c r="Q12" s="513"/>
      <c r="R12" s="513"/>
      <c r="S12" s="297">
        <v>1598</v>
      </c>
      <c r="T12" s="514">
        <f>'DJ 1947 RégimenTransparencia'!N24</f>
        <v>46233</v>
      </c>
      <c r="U12" s="515"/>
      <c r="V12" s="515"/>
      <c r="W12" s="297">
        <v>1599</v>
      </c>
      <c r="X12" s="513"/>
      <c r="Y12" s="513"/>
      <c r="Z12" s="297">
        <v>1631</v>
      </c>
      <c r="AA12" s="516">
        <f>'DJ 1947 RégimenTransparencia'!L24</f>
        <v>28267</v>
      </c>
      <c r="AB12" s="517"/>
      <c r="AC12" s="297">
        <v>1632</v>
      </c>
      <c r="AD12" s="492">
        <f>+'DJ 1947 RégimenTransparencia'!F24</f>
        <v>34026822</v>
      </c>
      <c r="AE12" s="492"/>
      <c r="AF12" s="492"/>
      <c r="AG12" s="492"/>
      <c r="AH12" s="492"/>
      <c r="AI12" s="301" t="s">
        <v>396</v>
      </c>
    </row>
    <row r="13" spans="1:35" hidden="1" x14ac:dyDescent="0.25">
      <c r="A13" s="296">
        <v>7</v>
      </c>
      <c r="B13" s="507" t="s">
        <v>241</v>
      </c>
      <c r="C13" s="507"/>
      <c r="D13" s="507"/>
      <c r="E13" s="507"/>
      <c r="F13" s="507"/>
      <c r="G13" s="507"/>
      <c r="H13" s="507"/>
      <c r="I13" s="507"/>
      <c r="J13" s="507"/>
      <c r="K13" s="507"/>
      <c r="L13" s="507"/>
      <c r="M13" s="507"/>
      <c r="N13" s="507"/>
      <c r="O13" s="507"/>
      <c r="P13" s="507"/>
      <c r="Q13" s="507"/>
      <c r="R13" s="507"/>
      <c r="S13" s="507"/>
      <c r="T13" s="507"/>
      <c r="U13" s="507"/>
      <c r="V13" s="507"/>
      <c r="W13" s="507"/>
      <c r="X13" s="507"/>
      <c r="Y13" s="507"/>
      <c r="Z13" s="507"/>
      <c r="AA13" s="507"/>
      <c r="AB13" s="507"/>
      <c r="AC13" s="297">
        <v>110</v>
      </c>
      <c r="AD13" s="492"/>
      <c r="AE13" s="492"/>
      <c r="AF13" s="492"/>
      <c r="AG13" s="492"/>
      <c r="AH13" s="492"/>
      <c r="AI13" s="299" t="s">
        <v>396</v>
      </c>
    </row>
    <row r="14" spans="1:35" ht="21" hidden="1" customHeight="1" x14ac:dyDescent="0.25">
      <c r="A14" s="296">
        <v>8</v>
      </c>
      <c r="B14" s="507" t="s">
        <v>187</v>
      </c>
      <c r="C14" s="507"/>
      <c r="D14" s="507"/>
      <c r="E14" s="507"/>
      <c r="F14" s="507"/>
      <c r="G14" s="507"/>
      <c r="H14" s="507"/>
      <c r="I14" s="507"/>
      <c r="J14" s="507"/>
      <c r="K14" s="507"/>
      <c r="L14" s="507"/>
      <c r="M14" s="507"/>
      <c r="N14" s="507"/>
      <c r="O14" s="507"/>
      <c r="P14" s="507"/>
      <c r="Q14" s="507"/>
      <c r="R14" s="507"/>
      <c r="S14" s="507"/>
      <c r="T14" s="507"/>
      <c r="U14" s="507"/>
      <c r="V14" s="507"/>
      <c r="W14" s="507"/>
      <c r="X14" s="507"/>
      <c r="Y14" s="507"/>
      <c r="Z14" s="297">
        <v>605</v>
      </c>
      <c r="AA14" s="491"/>
      <c r="AB14" s="491"/>
      <c r="AC14" s="297">
        <v>155</v>
      </c>
      <c r="AD14" s="492"/>
      <c r="AE14" s="492"/>
      <c r="AF14" s="492"/>
      <c r="AG14" s="492"/>
      <c r="AH14" s="492"/>
      <c r="AI14" s="299" t="s">
        <v>396</v>
      </c>
    </row>
    <row r="15" spans="1:35" hidden="1" x14ac:dyDescent="0.25">
      <c r="A15" s="296">
        <v>9</v>
      </c>
      <c r="B15" s="490" t="s">
        <v>188</v>
      </c>
      <c r="C15" s="490"/>
      <c r="D15" s="490"/>
      <c r="E15" s="490"/>
      <c r="F15" s="490"/>
      <c r="G15" s="490"/>
      <c r="H15" s="490"/>
      <c r="I15" s="490"/>
      <c r="J15" s="490"/>
      <c r="K15" s="490"/>
      <c r="L15" s="490"/>
      <c r="M15" s="490"/>
      <c r="N15" s="490"/>
      <c r="O15" s="490"/>
      <c r="P15" s="297">
        <v>1633</v>
      </c>
      <c r="Q15" s="491"/>
      <c r="R15" s="491"/>
      <c r="S15" s="298">
        <v>1105</v>
      </c>
      <c r="T15" s="491"/>
      <c r="U15" s="491"/>
      <c r="V15" s="491"/>
      <c r="W15" s="298">
        <v>1634</v>
      </c>
      <c r="X15" s="491"/>
      <c r="Y15" s="491"/>
      <c r="Z15" s="297">
        <v>606</v>
      </c>
      <c r="AA15" s="491"/>
      <c r="AB15" s="491"/>
      <c r="AC15" s="297">
        <v>152</v>
      </c>
      <c r="AD15" s="521"/>
      <c r="AE15" s="521"/>
      <c r="AF15" s="521"/>
      <c r="AG15" s="521"/>
      <c r="AH15" s="521"/>
      <c r="AI15" s="299" t="s">
        <v>396</v>
      </c>
    </row>
    <row r="16" spans="1:35" hidden="1" x14ac:dyDescent="0.25">
      <c r="A16" s="296">
        <v>10</v>
      </c>
      <c r="B16" s="522" t="s">
        <v>139</v>
      </c>
      <c r="C16" s="522"/>
      <c r="D16" s="522"/>
      <c r="E16" s="522"/>
      <c r="F16" s="522"/>
      <c r="G16" s="522"/>
      <c r="H16" s="522"/>
      <c r="I16" s="522"/>
      <c r="J16" s="522"/>
      <c r="K16" s="522"/>
      <c r="L16" s="522"/>
      <c r="M16" s="522"/>
      <c r="N16" s="522"/>
      <c r="O16" s="522"/>
      <c r="P16" s="522"/>
      <c r="Q16" s="522"/>
      <c r="R16" s="522"/>
      <c r="S16" s="522"/>
      <c r="T16" s="522"/>
      <c r="U16" s="522"/>
      <c r="V16" s="522"/>
      <c r="W16" s="297">
        <v>1635</v>
      </c>
      <c r="X16" s="523"/>
      <c r="Y16" s="523"/>
      <c r="Z16" s="297">
        <v>1031</v>
      </c>
      <c r="AA16" s="491"/>
      <c r="AB16" s="491"/>
      <c r="AC16" s="297">
        <v>1032</v>
      </c>
      <c r="AD16" s="521"/>
      <c r="AE16" s="521"/>
      <c r="AF16" s="521"/>
      <c r="AG16" s="521"/>
      <c r="AH16" s="521"/>
      <c r="AI16" s="299" t="s">
        <v>396</v>
      </c>
    </row>
    <row r="17" spans="1:38" hidden="1" x14ac:dyDescent="0.25">
      <c r="A17" s="296">
        <v>11</v>
      </c>
      <c r="B17" s="507" t="s">
        <v>140</v>
      </c>
      <c r="C17" s="507"/>
      <c r="D17" s="507"/>
      <c r="E17" s="507"/>
      <c r="F17" s="507"/>
      <c r="G17" s="507"/>
      <c r="H17" s="507"/>
      <c r="I17" s="507"/>
      <c r="J17" s="507"/>
      <c r="K17" s="507"/>
      <c r="L17" s="507"/>
      <c r="M17" s="507"/>
      <c r="N17" s="507"/>
      <c r="O17" s="507"/>
      <c r="P17" s="507"/>
      <c r="Q17" s="507"/>
      <c r="R17" s="507"/>
      <c r="S17" s="507"/>
      <c r="T17" s="507"/>
      <c r="U17" s="507"/>
      <c r="V17" s="507"/>
      <c r="W17" s="507"/>
      <c r="X17" s="507"/>
      <c r="Y17" s="507"/>
      <c r="Z17" s="507"/>
      <c r="AA17" s="507"/>
      <c r="AB17" s="507"/>
      <c r="AC17" s="297">
        <v>1104</v>
      </c>
      <c r="AD17" s="492"/>
      <c r="AE17" s="492"/>
      <c r="AF17" s="492"/>
      <c r="AG17" s="492"/>
      <c r="AH17" s="492"/>
      <c r="AI17" s="299" t="s">
        <v>396</v>
      </c>
    </row>
    <row r="18" spans="1:38" ht="19.5" hidden="1" customHeight="1" x14ac:dyDescent="0.25">
      <c r="A18" s="296">
        <v>12</v>
      </c>
      <c r="B18" s="507" t="s">
        <v>141</v>
      </c>
      <c r="C18" s="507"/>
      <c r="D18" s="507"/>
      <c r="E18" s="507"/>
      <c r="F18" s="507"/>
      <c r="G18" s="507"/>
      <c r="H18" s="507"/>
      <c r="I18" s="507"/>
      <c r="J18" s="297">
        <v>1098</v>
      </c>
      <c r="K18" s="518"/>
      <c r="L18" s="518"/>
      <c r="M18" s="518"/>
      <c r="N18" s="518"/>
      <c r="O18" s="518"/>
      <c r="P18" s="519" t="s">
        <v>91</v>
      </c>
      <c r="Q18" s="519"/>
      <c r="R18" s="519"/>
      <c r="S18" s="519"/>
      <c r="T18" s="519"/>
      <c r="U18" s="519"/>
      <c r="V18" s="519"/>
      <c r="W18" s="297">
        <v>1030</v>
      </c>
      <c r="X18" s="520"/>
      <c r="Y18" s="520"/>
      <c r="Z18" s="520"/>
      <c r="AA18" s="520"/>
      <c r="AB18" s="520"/>
      <c r="AC18" s="297">
        <v>161</v>
      </c>
      <c r="AD18" s="492"/>
      <c r="AE18" s="492"/>
      <c r="AF18" s="492"/>
      <c r="AG18" s="492"/>
      <c r="AH18" s="492"/>
      <c r="AI18" s="299" t="s">
        <v>396</v>
      </c>
    </row>
    <row r="19" spans="1:38" hidden="1" x14ac:dyDescent="0.25">
      <c r="A19" s="303">
        <v>13</v>
      </c>
      <c r="B19" s="507" t="s">
        <v>92</v>
      </c>
      <c r="C19" s="507"/>
      <c r="D19" s="507"/>
      <c r="E19" s="507"/>
      <c r="F19" s="507"/>
      <c r="G19" s="507"/>
      <c r="H19" s="507"/>
      <c r="I19" s="507"/>
      <c r="J19" s="507"/>
      <c r="K19" s="507"/>
      <c r="L19" s="507"/>
      <c r="M19" s="507"/>
      <c r="N19" s="507"/>
      <c r="O19" s="507"/>
      <c r="P19" s="507"/>
      <c r="Q19" s="507"/>
      <c r="R19" s="507"/>
      <c r="S19" s="507"/>
      <c r="T19" s="507"/>
      <c r="U19" s="507"/>
      <c r="V19" s="507"/>
      <c r="W19" s="507"/>
      <c r="X19" s="507"/>
      <c r="Y19" s="507"/>
      <c r="Z19" s="507"/>
      <c r="AA19" s="507"/>
      <c r="AB19" s="507"/>
      <c r="AC19" s="297">
        <v>1774</v>
      </c>
      <c r="AD19" s="492"/>
      <c r="AE19" s="492"/>
      <c r="AF19" s="492"/>
      <c r="AG19" s="492"/>
      <c r="AH19" s="492"/>
      <c r="AI19" s="299" t="s">
        <v>396</v>
      </c>
    </row>
    <row r="20" spans="1:38" hidden="1" x14ac:dyDescent="0.25">
      <c r="A20" s="303">
        <v>14</v>
      </c>
      <c r="B20" s="507" t="s">
        <v>142</v>
      </c>
      <c r="C20" s="507"/>
      <c r="D20" s="507"/>
      <c r="E20" s="507"/>
      <c r="F20" s="507"/>
      <c r="G20" s="507"/>
      <c r="H20" s="507"/>
      <c r="I20" s="507"/>
      <c r="J20" s="297">
        <v>159</v>
      </c>
      <c r="K20" s="518"/>
      <c r="L20" s="518"/>
      <c r="M20" s="518"/>
      <c r="N20" s="518"/>
      <c r="O20" s="518"/>
      <c r="P20" s="507" t="s">
        <v>192</v>
      </c>
      <c r="Q20" s="507"/>
      <c r="R20" s="507"/>
      <c r="S20" s="507"/>
      <c r="T20" s="507"/>
      <c r="U20" s="507"/>
      <c r="V20" s="507"/>
      <c r="W20" s="297">
        <v>748</v>
      </c>
      <c r="X20" s="518"/>
      <c r="Y20" s="518"/>
      <c r="Z20" s="518"/>
      <c r="AA20" s="518"/>
      <c r="AB20" s="518"/>
      <c r="AC20" s="297">
        <v>749</v>
      </c>
      <c r="AD20" s="492"/>
      <c r="AE20" s="492"/>
      <c r="AF20" s="492"/>
      <c r="AG20" s="492"/>
      <c r="AH20" s="492"/>
      <c r="AI20" s="299" t="s">
        <v>396</v>
      </c>
    </row>
    <row r="21" spans="1:38" ht="20.25" hidden="1" customHeight="1" x14ac:dyDescent="0.25">
      <c r="A21" s="303">
        <v>15</v>
      </c>
      <c r="B21" s="519" t="s">
        <v>54</v>
      </c>
      <c r="C21" s="519"/>
      <c r="D21" s="519"/>
      <c r="E21" s="519"/>
      <c r="F21" s="519"/>
      <c r="G21" s="519"/>
      <c r="H21" s="519"/>
      <c r="I21" s="519"/>
      <c r="J21" s="297">
        <v>166</v>
      </c>
      <c r="K21" s="492"/>
      <c r="L21" s="492"/>
      <c r="M21" s="492"/>
      <c r="N21" s="492"/>
      <c r="O21" s="492"/>
      <c r="P21" s="507" t="s">
        <v>193</v>
      </c>
      <c r="Q21" s="507"/>
      <c r="R21" s="507"/>
      <c r="S21" s="507"/>
      <c r="T21" s="507"/>
      <c r="U21" s="507"/>
      <c r="V21" s="507"/>
      <c r="W21" s="297">
        <v>907</v>
      </c>
      <c r="X21" s="492"/>
      <c r="Y21" s="492"/>
      <c r="Z21" s="492"/>
      <c r="AA21" s="492"/>
      <c r="AB21" s="492"/>
      <c r="AC21" s="297">
        <v>764</v>
      </c>
      <c r="AD21" s="492"/>
      <c r="AE21" s="492"/>
      <c r="AF21" s="492"/>
      <c r="AG21" s="492"/>
      <c r="AH21" s="492"/>
      <c r="AI21" s="299" t="s">
        <v>397</v>
      </c>
    </row>
    <row r="22" spans="1:38" hidden="1" x14ac:dyDescent="0.25">
      <c r="A22" s="303">
        <v>16</v>
      </c>
      <c r="B22" s="519" t="s">
        <v>67</v>
      </c>
      <c r="C22" s="519"/>
      <c r="D22" s="519"/>
      <c r="E22" s="519"/>
      <c r="F22" s="519"/>
      <c r="G22" s="519"/>
      <c r="H22" s="519"/>
      <c r="I22" s="519"/>
      <c r="J22" s="519"/>
      <c r="K22" s="519"/>
      <c r="L22" s="519"/>
      <c r="M22" s="519"/>
      <c r="N22" s="519"/>
      <c r="O22" s="519"/>
      <c r="P22" s="519"/>
      <c r="Q22" s="519"/>
      <c r="R22" s="519"/>
      <c r="S22" s="519"/>
      <c r="T22" s="519"/>
      <c r="U22" s="519"/>
      <c r="V22" s="519"/>
      <c r="W22" s="519"/>
      <c r="X22" s="519"/>
      <c r="Y22" s="519"/>
      <c r="Z22" s="519"/>
      <c r="AA22" s="519"/>
      <c r="AB22" s="519"/>
      <c r="AC22" s="297">
        <v>169</v>
      </c>
      <c r="AD22" s="492"/>
      <c r="AE22" s="492"/>
      <c r="AF22" s="492"/>
      <c r="AG22" s="492"/>
      <c r="AH22" s="492"/>
      <c r="AI22" s="299" t="s">
        <v>397</v>
      </c>
    </row>
    <row r="23" spans="1:38" x14ac:dyDescent="0.25">
      <c r="A23" s="302">
        <v>17</v>
      </c>
      <c r="B23" s="524" t="s">
        <v>13</v>
      </c>
      <c r="C23" s="524"/>
      <c r="D23" s="524"/>
      <c r="E23" s="524"/>
      <c r="F23" s="524"/>
      <c r="G23" s="524"/>
      <c r="H23" s="524"/>
      <c r="I23" s="524"/>
      <c r="J23" s="524"/>
      <c r="K23" s="524"/>
      <c r="L23" s="524"/>
      <c r="M23" s="524"/>
      <c r="N23" s="524"/>
      <c r="O23" s="524"/>
      <c r="P23" s="524"/>
      <c r="Q23" s="524"/>
      <c r="R23" s="524"/>
      <c r="S23" s="524"/>
      <c r="T23" s="524"/>
      <c r="U23" s="524"/>
      <c r="V23" s="524"/>
      <c r="W23" s="524"/>
      <c r="X23" s="524"/>
      <c r="Y23" s="524"/>
      <c r="Z23" s="524"/>
      <c r="AA23" s="524"/>
      <c r="AB23" s="524"/>
      <c r="AC23" s="297">
        <v>158</v>
      </c>
      <c r="AD23" s="492">
        <f>SUM(AD7:AH20)-AD21-AD22</f>
        <v>34026822</v>
      </c>
      <c r="AE23" s="492"/>
      <c r="AF23" s="492"/>
      <c r="AG23" s="492"/>
      <c r="AH23" s="492"/>
      <c r="AI23" s="299" t="s">
        <v>398</v>
      </c>
    </row>
    <row r="24" spans="1:38" hidden="1" x14ac:dyDescent="0.25">
      <c r="A24" s="302">
        <v>18</v>
      </c>
      <c r="B24" s="525" t="s">
        <v>194</v>
      </c>
      <c r="C24" s="525"/>
      <c r="D24" s="525"/>
      <c r="E24" s="525"/>
      <c r="F24" s="525"/>
      <c r="G24" s="525"/>
      <c r="H24" s="525"/>
      <c r="I24" s="525"/>
      <c r="J24" s="525"/>
      <c r="K24" s="525"/>
      <c r="L24" s="525"/>
      <c r="M24" s="525"/>
      <c r="N24" s="525"/>
      <c r="O24" s="525"/>
      <c r="P24" s="525"/>
      <c r="Q24" s="525"/>
      <c r="R24" s="525"/>
      <c r="S24" s="525"/>
      <c r="T24" s="525"/>
      <c r="U24" s="525"/>
      <c r="V24" s="525"/>
      <c r="W24" s="525"/>
      <c r="X24" s="525"/>
      <c r="Y24" s="525"/>
      <c r="Z24" s="525"/>
      <c r="AA24" s="525"/>
      <c r="AB24" s="525"/>
      <c r="AC24" s="297">
        <v>111</v>
      </c>
      <c r="AD24" s="492"/>
      <c r="AE24" s="492"/>
      <c r="AF24" s="492"/>
      <c r="AG24" s="492"/>
      <c r="AH24" s="492"/>
      <c r="AI24" s="301" t="s">
        <v>397</v>
      </c>
    </row>
    <row r="25" spans="1:38" hidden="1" x14ac:dyDescent="0.25">
      <c r="A25" s="302">
        <v>19</v>
      </c>
      <c r="B25" s="525" t="s">
        <v>195</v>
      </c>
      <c r="C25" s="525"/>
      <c r="D25" s="525"/>
      <c r="E25" s="525"/>
      <c r="F25" s="525"/>
      <c r="G25" s="525"/>
      <c r="H25" s="525"/>
      <c r="I25" s="525"/>
      <c r="J25" s="304">
        <v>750</v>
      </c>
      <c r="K25" s="529"/>
      <c r="L25" s="529"/>
      <c r="M25" s="529"/>
      <c r="N25" s="529"/>
      <c r="O25" s="529"/>
      <c r="P25" s="525" t="s">
        <v>196</v>
      </c>
      <c r="Q25" s="525"/>
      <c r="R25" s="525"/>
      <c r="S25" s="525"/>
      <c r="T25" s="525"/>
      <c r="U25" s="525"/>
      <c r="V25" s="525"/>
      <c r="W25" s="304">
        <v>740</v>
      </c>
      <c r="X25" s="529"/>
      <c r="Y25" s="529"/>
      <c r="Z25" s="529"/>
      <c r="AA25" s="529"/>
      <c r="AB25" s="529"/>
      <c r="AC25" s="297">
        <v>751</v>
      </c>
      <c r="AD25" s="492"/>
      <c r="AE25" s="492"/>
      <c r="AF25" s="492"/>
      <c r="AG25" s="492"/>
      <c r="AH25" s="492"/>
      <c r="AI25" s="299" t="s">
        <v>397</v>
      </c>
    </row>
    <row r="26" spans="1:38" hidden="1" x14ac:dyDescent="0.25">
      <c r="A26" s="305">
        <v>20</v>
      </c>
      <c r="B26" s="525" t="s">
        <v>197</v>
      </c>
      <c r="C26" s="525"/>
      <c r="D26" s="525"/>
      <c r="E26" s="525"/>
      <c r="F26" s="525"/>
      <c r="G26" s="525"/>
      <c r="H26" s="525"/>
      <c r="I26" s="525"/>
      <c r="J26" s="304">
        <v>822</v>
      </c>
      <c r="K26" s="529"/>
      <c r="L26" s="529"/>
      <c r="M26" s="529"/>
      <c r="N26" s="529"/>
      <c r="O26" s="529"/>
      <c r="P26" s="525" t="s">
        <v>198</v>
      </c>
      <c r="Q26" s="525"/>
      <c r="R26" s="525"/>
      <c r="S26" s="525"/>
      <c r="T26" s="525"/>
      <c r="U26" s="525"/>
      <c r="V26" s="525"/>
      <c r="W26" s="304">
        <v>765</v>
      </c>
      <c r="X26" s="529"/>
      <c r="Y26" s="529"/>
      <c r="Z26" s="529"/>
      <c r="AA26" s="529"/>
      <c r="AB26" s="529"/>
      <c r="AC26" s="297">
        <v>766</v>
      </c>
      <c r="AD26" s="492"/>
      <c r="AE26" s="492"/>
      <c r="AF26" s="492"/>
      <c r="AG26" s="492"/>
      <c r="AH26" s="492"/>
      <c r="AI26" s="299" t="s">
        <v>397</v>
      </c>
    </row>
    <row r="27" spans="1:38" x14ac:dyDescent="0.25">
      <c r="A27" s="305">
        <v>21</v>
      </c>
      <c r="B27" s="528" t="s">
        <v>55</v>
      </c>
      <c r="C27" s="528"/>
      <c r="D27" s="528"/>
      <c r="E27" s="528"/>
      <c r="F27" s="528"/>
      <c r="G27" s="528"/>
      <c r="H27" s="528"/>
      <c r="I27" s="528"/>
      <c r="J27" s="528"/>
      <c r="K27" s="528"/>
      <c r="L27" s="528"/>
      <c r="M27" s="528"/>
      <c r="N27" s="528"/>
      <c r="O27" s="528"/>
      <c r="P27" s="528"/>
      <c r="Q27" s="528"/>
      <c r="R27" s="528"/>
      <c r="S27" s="528"/>
      <c r="T27" s="528"/>
      <c r="U27" s="528"/>
      <c r="V27" s="528"/>
      <c r="W27" s="528"/>
      <c r="X27" s="528"/>
      <c r="Y27" s="528"/>
      <c r="Z27" s="528"/>
      <c r="AA27" s="528"/>
      <c r="AB27" s="528"/>
      <c r="AC27" s="306">
        <v>170</v>
      </c>
      <c r="AD27" s="492">
        <f>AD23-AD24-AD25-AD26</f>
        <v>34026822</v>
      </c>
      <c r="AE27" s="492"/>
      <c r="AF27" s="492"/>
      <c r="AG27" s="492"/>
      <c r="AH27" s="492"/>
      <c r="AI27" s="307" t="s">
        <v>398</v>
      </c>
    </row>
    <row r="28" spans="1:38" ht="15" customHeight="1" x14ac:dyDescent="0.25">
      <c r="A28" s="302">
        <v>22</v>
      </c>
      <c r="B28" s="530" t="s">
        <v>199</v>
      </c>
      <c r="C28" s="531"/>
      <c r="D28" s="531"/>
      <c r="E28" s="531"/>
      <c r="F28" s="531"/>
      <c r="G28" s="531"/>
      <c r="H28" s="531"/>
      <c r="I28" s="531"/>
      <c r="J28" s="531"/>
      <c r="K28" s="531"/>
      <c r="L28" s="531"/>
      <c r="M28" s="531"/>
      <c r="N28" s="531"/>
      <c r="O28" s="531"/>
      <c r="P28" s="531"/>
      <c r="Q28" s="531"/>
      <c r="R28" s="531"/>
      <c r="S28" s="531"/>
      <c r="T28" s="531"/>
      <c r="U28" s="531"/>
      <c r="V28" s="532"/>
      <c r="W28" s="308">
        <v>157</v>
      </c>
      <c r="X28" s="529">
        <f>ROUND(AD27*VLOOKUP(AD27,'Tabla IGC'!C7:F14,3)-+VLOOKUP(AD27,'Tabla IGC'!C7:F14,4),0)</f>
        <v>1674887</v>
      </c>
      <c r="Y28" s="529"/>
      <c r="Z28" s="529"/>
      <c r="AA28" s="529"/>
      <c r="AB28" s="529"/>
      <c r="AC28" s="299" t="s">
        <v>396</v>
      </c>
      <c r="AD28" s="65"/>
      <c r="AE28" s="65"/>
      <c r="AF28" s="65"/>
      <c r="AG28" s="65"/>
      <c r="AH28" s="65"/>
      <c r="AI28" s="65"/>
      <c r="AL28" s="338"/>
    </row>
    <row r="29" spans="1:38" hidden="1" x14ac:dyDescent="0.25">
      <c r="A29" s="302">
        <v>23</v>
      </c>
      <c r="B29" s="533" t="s">
        <v>200</v>
      </c>
      <c r="C29" s="534"/>
      <c r="D29" s="534"/>
      <c r="E29" s="534"/>
      <c r="F29" s="534"/>
      <c r="G29" s="534"/>
      <c r="H29" s="534"/>
      <c r="I29" s="534"/>
      <c r="J29" s="534"/>
      <c r="K29" s="534"/>
      <c r="L29" s="534"/>
      <c r="M29" s="534"/>
      <c r="N29" s="534"/>
      <c r="O29" s="534"/>
      <c r="P29" s="534"/>
      <c r="Q29" s="534"/>
      <c r="R29" s="534"/>
      <c r="S29" s="534"/>
      <c r="T29" s="534"/>
      <c r="U29" s="534"/>
      <c r="V29" s="535"/>
      <c r="W29" s="304">
        <v>1017</v>
      </c>
      <c r="X29" s="526"/>
      <c r="Y29" s="527"/>
      <c r="Z29" s="527"/>
      <c r="AA29" s="527"/>
      <c r="AB29" s="527"/>
      <c r="AC29" s="299" t="s">
        <v>396</v>
      </c>
      <c r="AD29" s="65"/>
      <c r="AE29" s="65"/>
      <c r="AF29" s="65"/>
      <c r="AG29" s="65"/>
      <c r="AH29" s="65"/>
      <c r="AI29" s="65"/>
    </row>
    <row r="30" spans="1:38" hidden="1" x14ac:dyDescent="0.25">
      <c r="A30" s="302">
        <v>24</v>
      </c>
      <c r="B30" s="533" t="s">
        <v>201</v>
      </c>
      <c r="C30" s="534"/>
      <c r="D30" s="534"/>
      <c r="E30" s="534"/>
      <c r="F30" s="534"/>
      <c r="G30" s="534"/>
      <c r="H30" s="534"/>
      <c r="I30" s="534"/>
      <c r="J30" s="534"/>
      <c r="K30" s="534"/>
      <c r="L30" s="534"/>
      <c r="M30" s="534"/>
      <c r="N30" s="534"/>
      <c r="O30" s="534"/>
      <c r="P30" s="534"/>
      <c r="Q30" s="534"/>
      <c r="R30" s="534"/>
      <c r="S30" s="534"/>
      <c r="T30" s="534"/>
      <c r="U30" s="534"/>
      <c r="V30" s="535"/>
      <c r="W30" s="304">
        <v>1033</v>
      </c>
      <c r="X30" s="526"/>
      <c r="Y30" s="527"/>
      <c r="Z30" s="527"/>
      <c r="AA30" s="527"/>
      <c r="AB30" s="527"/>
      <c r="AC30" s="299" t="s">
        <v>396</v>
      </c>
      <c r="AD30" s="65"/>
      <c r="AE30" s="65"/>
      <c r="AF30" s="65"/>
      <c r="AG30" s="65"/>
      <c r="AH30" s="65"/>
      <c r="AI30" s="65"/>
    </row>
    <row r="31" spans="1:38" hidden="1" x14ac:dyDescent="0.25">
      <c r="A31" s="302">
        <v>25</v>
      </c>
      <c r="B31" s="533" t="s">
        <v>279</v>
      </c>
      <c r="C31" s="534"/>
      <c r="D31" s="534"/>
      <c r="E31" s="534"/>
      <c r="F31" s="534"/>
      <c r="G31" s="534"/>
      <c r="H31" s="534"/>
      <c r="I31" s="534"/>
      <c r="J31" s="534"/>
      <c r="K31" s="534"/>
      <c r="L31" s="534"/>
      <c r="M31" s="534"/>
      <c r="N31" s="534"/>
      <c r="O31" s="534"/>
      <c r="P31" s="534"/>
      <c r="Q31" s="534"/>
      <c r="R31" s="534"/>
      <c r="S31" s="534"/>
      <c r="T31" s="534"/>
      <c r="U31" s="534"/>
      <c r="V31" s="535"/>
      <c r="W31" s="304">
        <v>201</v>
      </c>
      <c r="X31" s="526"/>
      <c r="Y31" s="527"/>
      <c r="Z31" s="527"/>
      <c r="AA31" s="527"/>
      <c r="AB31" s="527"/>
      <c r="AC31" s="299" t="s">
        <v>396</v>
      </c>
      <c r="AD31" s="65"/>
      <c r="AE31" s="65"/>
      <c r="AF31" s="65"/>
      <c r="AG31" s="65"/>
      <c r="AH31" s="65"/>
      <c r="AI31" s="65"/>
    </row>
    <row r="32" spans="1:38" x14ac:dyDescent="0.25">
      <c r="A32" s="302">
        <v>26</v>
      </c>
      <c r="B32" s="533" t="s">
        <v>280</v>
      </c>
      <c r="C32" s="534"/>
      <c r="D32" s="534"/>
      <c r="E32" s="534"/>
      <c r="F32" s="534"/>
      <c r="G32" s="534"/>
      <c r="H32" s="534"/>
      <c r="I32" s="534"/>
      <c r="J32" s="534"/>
      <c r="K32" s="534"/>
      <c r="L32" s="534"/>
      <c r="M32" s="534"/>
      <c r="N32" s="534"/>
      <c r="O32" s="534"/>
      <c r="P32" s="534"/>
      <c r="Q32" s="534"/>
      <c r="R32" s="534"/>
      <c r="S32" s="534"/>
      <c r="T32" s="534"/>
      <c r="U32" s="534"/>
      <c r="V32" s="535"/>
      <c r="W32" s="304">
        <v>1035</v>
      </c>
      <c r="X32" s="529">
        <f>ROUND(+T12*0.35,0)</f>
        <v>16182</v>
      </c>
      <c r="Y32" s="529"/>
      <c r="Z32" s="529"/>
      <c r="AA32" s="529"/>
      <c r="AB32" s="529"/>
      <c r="AC32" s="299" t="s">
        <v>396</v>
      </c>
      <c r="AD32" s="65"/>
      <c r="AE32" s="65"/>
      <c r="AF32" s="65"/>
      <c r="AG32" s="65"/>
      <c r="AH32" s="65"/>
      <c r="AI32" s="65"/>
    </row>
    <row r="33" spans="1:35" hidden="1" x14ac:dyDescent="0.25">
      <c r="A33" s="302">
        <v>27</v>
      </c>
      <c r="B33" s="533" t="s">
        <v>14</v>
      </c>
      <c r="C33" s="534"/>
      <c r="D33" s="534"/>
      <c r="E33" s="534"/>
      <c r="F33" s="534"/>
      <c r="G33" s="534"/>
      <c r="H33" s="534"/>
      <c r="I33" s="534"/>
      <c r="J33" s="534"/>
      <c r="K33" s="534"/>
      <c r="L33" s="534"/>
      <c r="M33" s="534"/>
      <c r="N33" s="534"/>
      <c r="O33" s="534"/>
      <c r="P33" s="534"/>
      <c r="Q33" s="534"/>
      <c r="R33" s="534"/>
      <c r="S33" s="534"/>
      <c r="T33" s="534"/>
      <c r="U33" s="534"/>
      <c r="V33" s="535"/>
      <c r="W33" s="304">
        <v>910</v>
      </c>
      <c r="X33" s="529"/>
      <c r="Y33" s="529"/>
      <c r="Z33" s="529"/>
      <c r="AA33" s="529"/>
      <c r="AB33" s="529"/>
      <c r="AC33" s="299" t="s">
        <v>396</v>
      </c>
      <c r="AD33" s="65"/>
      <c r="AE33" s="65"/>
      <c r="AF33" s="65"/>
      <c r="AG33" s="65"/>
      <c r="AH33" s="65"/>
      <c r="AI33" s="65"/>
    </row>
    <row r="34" spans="1:35" hidden="1" x14ac:dyDescent="0.25">
      <c r="A34" s="302">
        <v>28</v>
      </c>
      <c r="B34" s="533" t="s">
        <v>93</v>
      </c>
      <c r="C34" s="534"/>
      <c r="D34" s="534"/>
      <c r="E34" s="534"/>
      <c r="F34" s="534"/>
      <c r="G34" s="534"/>
      <c r="H34" s="534"/>
      <c r="I34" s="534"/>
      <c r="J34" s="534"/>
      <c r="K34" s="534"/>
      <c r="L34" s="534"/>
      <c r="M34" s="534"/>
      <c r="N34" s="534"/>
      <c r="O34" s="534"/>
      <c r="P34" s="534"/>
      <c r="Q34" s="534"/>
      <c r="R34" s="534"/>
      <c r="S34" s="534"/>
      <c r="T34" s="534"/>
      <c r="U34" s="534"/>
      <c r="V34" s="535"/>
      <c r="W34" s="304">
        <v>1036</v>
      </c>
      <c r="X34" s="529"/>
      <c r="Y34" s="529"/>
      <c r="Z34" s="529"/>
      <c r="AA34" s="529"/>
      <c r="AB34" s="529"/>
      <c r="AC34" s="299" t="s">
        <v>397</v>
      </c>
      <c r="AD34" s="65"/>
      <c r="AE34" s="65"/>
      <c r="AF34" s="65"/>
      <c r="AG34" s="65"/>
      <c r="AH34" s="65"/>
      <c r="AI34" s="65"/>
    </row>
    <row r="35" spans="1:35" hidden="1" x14ac:dyDescent="0.25">
      <c r="A35" s="302">
        <v>29</v>
      </c>
      <c r="B35" s="533" t="s">
        <v>15</v>
      </c>
      <c r="C35" s="534"/>
      <c r="D35" s="534"/>
      <c r="E35" s="534"/>
      <c r="F35" s="534"/>
      <c r="G35" s="534"/>
      <c r="H35" s="534"/>
      <c r="I35" s="534"/>
      <c r="J35" s="534"/>
      <c r="K35" s="534"/>
      <c r="L35" s="534"/>
      <c r="M35" s="534"/>
      <c r="N35" s="534"/>
      <c r="O35" s="534"/>
      <c r="P35" s="534"/>
      <c r="Q35" s="534"/>
      <c r="R35" s="534"/>
      <c r="S35" s="534"/>
      <c r="T35" s="534"/>
      <c r="U35" s="534"/>
      <c r="V35" s="535"/>
      <c r="W35" s="304">
        <v>1101</v>
      </c>
      <c r="X35" s="529"/>
      <c r="Y35" s="529"/>
      <c r="Z35" s="529"/>
      <c r="AA35" s="529"/>
      <c r="AB35" s="529"/>
      <c r="AC35" s="299" t="s">
        <v>397</v>
      </c>
      <c r="AD35" s="65"/>
      <c r="AE35" s="65"/>
      <c r="AF35" s="65"/>
      <c r="AG35" s="65"/>
      <c r="AH35" s="65"/>
      <c r="AI35" s="65"/>
    </row>
    <row r="36" spans="1:35" hidden="1" x14ac:dyDescent="0.25">
      <c r="A36" s="302">
        <v>30</v>
      </c>
      <c r="B36" s="533" t="s">
        <v>281</v>
      </c>
      <c r="C36" s="534"/>
      <c r="D36" s="534"/>
      <c r="E36" s="534"/>
      <c r="F36" s="534"/>
      <c r="G36" s="534"/>
      <c r="H36" s="534"/>
      <c r="I36" s="534"/>
      <c r="J36" s="534"/>
      <c r="K36" s="534"/>
      <c r="L36" s="534"/>
      <c r="M36" s="534"/>
      <c r="N36" s="534"/>
      <c r="O36" s="534"/>
      <c r="P36" s="534"/>
      <c r="Q36" s="534"/>
      <c r="R36" s="534"/>
      <c r="S36" s="534"/>
      <c r="T36" s="534"/>
      <c r="U36" s="534"/>
      <c r="V36" s="535"/>
      <c r="W36" s="304">
        <v>135</v>
      </c>
      <c r="X36" s="526"/>
      <c r="Y36" s="527"/>
      <c r="Z36" s="527"/>
      <c r="AA36" s="527"/>
      <c r="AB36" s="527"/>
      <c r="AC36" s="299" t="s">
        <v>397</v>
      </c>
      <c r="AD36" s="65"/>
      <c r="AE36" s="65"/>
      <c r="AF36" s="65"/>
      <c r="AG36" s="65"/>
      <c r="AH36" s="65"/>
      <c r="AI36" s="65"/>
    </row>
    <row r="37" spans="1:35" hidden="1" x14ac:dyDescent="0.25">
      <c r="A37" s="302">
        <v>31</v>
      </c>
      <c r="B37" s="533" t="s">
        <v>16</v>
      </c>
      <c r="C37" s="534"/>
      <c r="D37" s="534"/>
      <c r="E37" s="534"/>
      <c r="F37" s="534"/>
      <c r="G37" s="534"/>
      <c r="H37" s="534"/>
      <c r="I37" s="534"/>
      <c r="J37" s="534"/>
      <c r="K37" s="534"/>
      <c r="L37" s="534"/>
      <c r="M37" s="534"/>
      <c r="N37" s="534"/>
      <c r="O37" s="534"/>
      <c r="P37" s="534"/>
      <c r="Q37" s="534"/>
      <c r="R37" s="534"/>
      <c r="S37" s="534"/>
      <c r="T37" s="534"/>
      <c r="U37" s="534"/>
      <c r="V37" s="535"/>
      <c r="W37" s="304">
        <v>136</v>
      </c>
      <c r="X37" s="529"/>
      <c r="Y37" s="529"/>
      <c r="Z37" s="529"/>
      <c r="AA37" s="529"/>
      <c r="AB37" s="529"/>
      <c r="AC37" s="299" t="s">
        <v>397</v>
      </c>
      <c r="AD37" s="65"/>
      <c r="AE37" s="65"/>
      <c r="AF37" s="65"/>
      <c r="AG37" s="65"/>
      <c r="AH37" s="65"/>
      <c r="AI37" s="65"/>
    </row>
    <row r="38" spans="1:35" hidden="1" x14ac:dyDescent="0.25">
      <c r="A38" s="302">
        <v>32</v>
      </c>
      <c r="B38" s="533" t="s">
        <v>208</v>
      </c>
      <c r="C38" s="534"/>
      <c r="D38" s="534"/>
      <c r="E38" s="534"/>
      <c r="F38" s="534"/>
      <c r="G38" s="534"/>
      <c r="H38" s="534"/>
      <c r="I38" s="534"/>
      <c r="J38" s="534"/>
      <c r="K38" s="534"/>
      <c r="L38" s="534"/>
      <c r="M38" s="534"/>
      <c r="N38" s="534"/>
      <c r="O38" s="534"/>
      <c r="P38" s="534"/>
      <c r="Q38" s="534"/>
      <c r="R38" s="534"/>
      <c r="S38" s="534"/>
      <c r="T38" s="534"/>
      <c r="U38" s="534"/>
      <c r="V38" s="535"/>
      <c r="W38" s="304">
        <v>176</v>
      </c>
      <c r="X38" s="526"/>
      <c r="Y38" s="527"/>
      <c r="Z38" s="527"/>
      <c r="AA38" s="527"/>
      <c r="AB38" s="527"/>
      <c r="AC38" s="299" t="s">
        <v>397</v>
      </c>
      <c r="AD38" s="65"/>
      <c r="AE38" s="65"/>
      <c r="AF38" s="65"/>
      <c r="AG38" s="65"/>
      <c r="AH38" s="65"/>
      <c r="AI38" s="65"/>
    </row>
    <row r="39" spans="1:35" hidden="1" x14ac:dyDescent="0.25">
      <c r="A39" s="302">
        <v>33</v>
      </c>
      <c r="B39" s="533" t="s">
        <v>209</v>
      </c>
      <c r="C39" s="534"/>
      <c r="D39" s="534"/>
      <c r="E39" s="534"/>
      <c r="F39" s="534"/>
      <c r="G39" s="534"/>
      <c r="H39" s="534"/>
      <c r="I39" s="534"/>
      <c r="J39" s="534"/>
      <c r="K39" s="534"/>
      <c r="L39" s="534"/>
      <c r="M39" s="534"/>
      <c r="N39" s="534"/>
      <c r="O39" s="534"/>
      <c r="P39" s="534"/>
      <c r="Q39" s="534"/>
      <c r="R39" s="534"/>
      <c r="S39" s="534"/>
      <c r="T39" s="534"/>
      <c r="U39" s="534"/>
      <c r="V39" s="535"/>
      <c r="W39" s="304">
        <v>752</v>
      </c>
      <c r="X39" s="529"/>
      <c r="Y39" s="529"/>
      <c r="Z39" s="529"/>
      <c r="AA39" s="529"/>
      <c r="AB39" s="529"/>
      <c r="AC39" s="299" t="s">
        <v>397</v>
      </c>
      <c r="AD39" s="65"/>
      <c r="AE39" s="65"/>
      <c r="AF39" s="65"/>
      <c r="AG39" s="65"/>
      <c r="AH39" s="65"/>
      <c r="AI39" s="65"/>
    </row>
    <row r="40" spans="1:35" hidden="1" x14ac:dyDescent="0.25">
      <c r="A40" s="302">
        <v>34</v>
      </c>
      <c r="B40" s="533" t="s">
        <v>94</v>
      </c>
      <c r="C40" s="534"/>
      <c r="D40" s="534"/>
      <c r="E40" s="534"/>
      <c r="F40" s="534"/>
      <c r="G40" s="534"/>
      <c r="H40" s="534"/>
      <c r="I40" s="534"/>
      <c r="J40" s="534"/>
      <c r="K40" s="534"/>
      <c r="L40" s="534"/>
      <c r="M40" s="534"/>
      <c r="N40" s="534"/>
      <c r="O40" s="534"/>
      <c r="P40" s="534"/>
      <c r="Q40" s="534"/>
      <c r="R40" s="534"/>
      <c r="S40" s="534"/>
      <c r="T40" s="534"/>
      <c r="U40" s="534"/>
      <c r="V40" s="535"/>
      <c r="W40" s="304">
        <v>608</v>
      </c>
      <c r="X40" s="529"/>
      <c r="Y40" s="529"/>
      <c r="Z40" s="529"/>
      <c r="AA40" s="529"/>
      <c r="AB40" s="529"/>
      <c r="AC40" s="299" t="s">
        <v>397</v>
      </c>
      <c r="AD40" s="65"/>
      <c r="AE40" s="65"/>
      <c r="AF40" s="65"/>
      <c r="AG40" s="65"/>
      <c r="AH40" s="65"/>
      <c r="AI40" s="65"/>
    </row>
    <row r="41" spans="1:35" hidden="1" x14ac:dyDescent="0.25">
      <c r="A41" s="302">
        <v>35</v>
      </c>
      <c r="B41" s="533" t="s">
        <v>161</v>
      </c>
      <c r="C41" s="534"/>
      <c r="D41" s="534"/>
      <c r="E41" s="534"/>
      <c r="F41" s="534"/>
      <c r="G41" s="534"/>
      <c r="H41" s="534"/>
      <c r="I41" s="534"/>
      <c r="J41" s="534"/>
      <c r="K41" s="534"/>
      <c r="L41" s="534"/>
      <c r="M41" s="534"/>
      <c r="N41" s="534"/>
      <c r="O41" s="534"/>
      <c r="P41" s="534"/>
      <c r="Q41" s="534"/>
      <c r="R41" s="534"/>
      <c r="S41" s="534"/>
      <c r="T41" s="534"/>
      <c r="U41" s="534"/>
      <c r="V41" s="535"/>
      <c r="W41" s="304">
        <v>1636</v>
      </c>
      <c r="X41" s="529"/>
      <c r="Y41" s="529"/>
      <c r="Z41" s="529"/>
      <c r="AA41" s="529"/>
      <c r="AB41" s="529"/>
      <c r="AC41" s="299" t="s">
        <v>397</v>
      </c>
      <c r="AD41" s="65"/>
      <c r="AE41" s="65"/>
      <c r="AF41" s="65"/>
      <c r="AG41" s="65"/>
      <c r="AH41" s="65"/>
      <c r="AI41" s="65"/>
    </row>
    <row r="42" spans="1:35" hidden="1" x14ac:dyDescent="0.25">
      <c r="A42" s="302">
        <v>36</v>
      </c>
      <c r="B42" s="533" t="s">
        <v>162</v>
      </c>
      <c r="C42" s="534"/>
      <c r="D42" s="534"/>
      <c r="E42" s="534"/>
      <c r="F42" s="534"/>
      <c r="G42" s="534"/>
      <c r="H42" s="534"/>
      <c r="I42" s="534"/>
      <c r="J42" s="534"/>
      <c r="K42" s="534"/>
      <c r="L42" s="534"/>
      <c r="M42" s="534"/>
      <c r="N42" s="534"/>
      <c r="O42" s="534"/>
      <c r="P42" s="534"/>
      <c r="Q42" s="534"/>
      <c r="R42" s="534"/>
      <c r="S42" s="534"/>
      <c r="T42" s="534"/>
      <c r="U42" s="534"/>
      <c r="V42" s="535"/>
      <c r="W42" s="304">
        <v>1637</v>
      </c>
      <c r="X42" s="526"/>
      <c r="Y42" s="527"/>
      <c r="Z42" s="527"/>
      <c r="AA42" s="527"/>
      <c r="AB42" s="527"/>
      <c r="AC42" s="299" t="s">
        <v>397</v>
      </c>
      <c r="AD42" s="65"/>
      <c r="AE42" s="65"/>
      <c r="AF42" s="65"/>
      <c r="AG42" s="65"/>
      <c r="AH42" s="65"/>
      <c r="AI42" s="65"/>
    </row>
    <row r="43" spans="1:35" x14ac:dyDescent="0.25">
      <c r="A43" s="302">
        <v>37</v>
      </c>
      <c r="B43" s="533" t="s">
        <v>17</v>
      </c>
      <c r="C43" s="534"/>
      <c r="D43" s="534"/>
      <c r="E43" s="534"/>
      <c r="F43" s="534"/>
      <c r="G43" s="534"/>
      <c r="H43" s="534"/>
      <c r="I43" s="534"/>
      <c r="J43" s="534"/>
      <c r="K43" s="534"/>
      <c r="L43" s="534"/>
      <c r="M43" s="534"/>
      <c r="N43" s="534"/>
      <c r="O43" s="534"/>
      <c r="P43" s="534"/>
      <c r="Q43" s="534"/>
      <c r="R43" s="534"/>
      <c r="S43" s="534"/>
      <c r="T43" s="534"/>
      <c r="U43" s="534"/>
      <c r="V43" s="535"/>
      <c r="W43" s="304">
        <v>1638</v>
      </c>
      <c r="X43" s="529">
        <f>'DJ 1947 RégimenTransparencia'!R24</f>
        <v>247439.99999999997</v>
      </c>
      <c r="Y43" s="529"/>
      <c r="Z43" s="529"/>
      <c r="AA43" s="529"/>
      <c r="AB43" s="529"/>
      <c r="AC43" s="299" t="s">
        <v>397</v>
      </c>
      <c r="AD43" s="65"/>
      <c r="AE43" s="65"/>
      <c r="AF43" s="65"/>
      <c r="AG43" s="65"/>
      <c r="AH43" s="65"/>
      <c r="AI43" s="65"/>
    </row>
    <row r="44" spans="1:35" hidden="1" x14ac:dyDescent="0.25">
      <c r="A44" s="302">
        <v>38</v>
      </c>
      <c r="B44" s="533" t="s">
        <v>102</v>
      </c>
      <c r="C44" s="534"/>
      <c r="D44" s="534"/>
      <c r="E44" s="534"/>
      <c r="F44" s="534"/>
      <c r="G44" s="534"/>
      <c r="H44" s="534"/>
      <c r="I44" s="534"/>
      <c r="J44" s="534"/>
      <c r="K44" s="534"/>
      <c r="L44" s="534"/>
      <c r="M44" s="534"/>
      <c r="N44" s="534"/>
      <c r="O44" s="534"/>
      <c r="P44" s="534"/>
      <c r="Q44" s="534"/>
      <c r="R44" s="534"/>
      <c r="S44" s="534"/>
      <c r="T44" s="534"/>
      <c r="U44" s="534"/>
      <c r="V44" s="535"/>
      <c r="W44" s="304">
        <v>895</v>
      </c>
      <c r="X44" s="529"/>
      <c r="Y44" s="529"/>
      <c r="Z44" s="529"/>
      <c r="AA44" s="529"/>
      <c r="AB44" s="529"/>
      <c r="AC44" s="299" t="s">
        <v>397</v>
      </c>
      <c r="AD44" s="65"/>
      <c r="AE44" s="65"/>
      <c r="AF44" s="65"/>
      <c r="AG44" s="65"/>
      <c r="AH44" s="65"/>
      <c r="AI44" s="65"/>
    </row>
    <row r="45" spans="1:35" hidden="1" x14ac:dyDescent="0.25">
      <c r="A45" s="302">
        <v>39</v>
      </c>
      <c r="B45" s="533" t="s">
        <v>103</v>
      </c>
      <c r="C45" s="534"/>
      <c r="D45" s="534"/>
      <c r="E45" s="534"/>
      <c r="F45" s="534"/>
      <c r="G45" s="534"/>
      <c r="H45" s="534"/>
      <c r="I45" s="534"/>
      <c r="J45" s="534"/>
      <c r="K45" s="534"/>
      <c r="L45" s="534"/>
      <c r="M45" s="534"/>
      <c r="N45" s="534"/>
      <c r="O45" s="534"/>
      <c r="P45" s="534"/>
      <c r="Q45" s="534"/>
      <c r="R45" s="534"/>
      <c r="S45" s="534"/>
      <c r="T45" s="534"/>
      <c r="U45" s="534"/>
      <c r="V45" s="535"/>
      <c r="W45" s="304">
        <v>867</v>
      </c>
      <c r="X45" s="526"/>
      <c r="Y45" s="527"/>
      <c r="Z45" s="527"/>
      <c r="AA45" s="527"/>
      <c r="AB45" s="527"/>
      <c r="AC45" s="299" t="s">
        <v>397</v>
      </c>
      <c r="AD45" s="65"/>
      <c r="AE45" s="65"/>
      <c r="AF45" s="65"/>
      <c r="AG45" s="65"/>
      <c r="AH45" s="65"/>
      <c r="AI45" s="65"/>
    </row>
    <row r="46" spans="1:35" hidden="1" x14ac:dyDescent="0.25">
      <c r="A46" s="302">
        <v>40</v>
      </c>
      <c r="B46" s="533" t="s">
        <v>104</v>
      </c>
      <c r="C46" s="534"/>
      <c r="D46" s="534"/>
      <c r="E46" s="534"/>
      <c r="F46" s="534"/>
      <c r="G46" s="534"/>
      <c r="H46" s="534"/>
      <c r="I46" s="534"/>
      <c r="J46" s="534"/>
      <c r="K46" s="534"/>
      <c r="L46" s="534"/>
      <c r="M46" s="534"/>
      <c r="N46" s="534"/>
      <c r="O46" s="534"/>
      <c r="P46" s="534"/>
      <c r="Q46" s="534"/>
      <c r="R46" s="534"/>
      <c r="S46" s="534"/>
      <c r="T46" s="534"/>
      <c r="U46" s="534"/>
      <c r="V46" s="535"/>
      <c r="W46" s="304">
        <v>609</v>
      </c>
      <c r="X46" s="529"/>
      <c r="Y46" s="529"/>
      <c r="Z46" s="529"/>
      <c r="AA46" s="529"/>
      <c r="AB46" s="529"/>
      <c r="AC46" s="299" t="s">
        <v>397</v>
      </c>
      <c r="AD46" s="65"/>
      <c r="AE46" s="65"/>
      <c r="AF46" s="65"/>
      <c r="AG46" s="65"/>
      <c r="AH46" s="65"/>
      <c r="AI46" s="65"/>
    </row>
    <row r="47" spans="1:35" hidden="1" x14ac:dyDescent="0.25">
      <c r="A47" s="302">
        <v>41</v>
      </c>
      <c r="B47" s="533" t="s">
        <v>169</v>
      </c>
      <c r="C47" s="534"/>
      <c r="D47" s="534"/>
      <c r="E47" s="534"/>
      <c r="F47" s="534"/>
      <c r="G47" s="534"/>
      <c r="H47" s="534"/>
      <c r="I47" s="534"/>
      <c r="J47" s="534"/>
      <c r="K47" s="534"/>
      <c r="L47" s="534"/>
      <c r="M47" s="534"/>
      <c r="N47" s="534"/>
      <c r="O47" s="534"/>
      <c r="P47" s="534"/>
      <c r="Q47" s="534"/>
      <c r="R47" s="534"/>
      <c r="S47" s="534"/>
      <c r="T47" s="534"/>
      <c r="U47" s="534"/>
      <c r="V47" s="535"/>
      <c r="W47" s="304">
        <v>1639</v>
      </c>
      <c r="X47" s="526"/>
      <c r="Y47" s="527"/>
      <c r="Z47" s="527"/>
      <c r="AA47" s="527"/>
      <c r="AB47" s="527"/>
      <c r="AC47" s="299" t="s">
        <v>397</v>
      </c>
      <c r="AD47" s="65"/>
      <c r="AE47" s="65"/>
      <c r="AF47" s="65"/>
      <c r="AG47" s="65"/>
      <c r="AH47" s="65"/>
      <c r="AI47" s="65"/>
    </row>
    <row r="48" spans="1:35" hidden="1" x14ac:dyDescent="0.25">
      <c r="A48" s="302">
        <v>42</v>
      </c>
      <c r="B48" s="533" t="s">
        <v>170</v>
      </c>
      <c r="C48" s="534"/>
      <c r="D48" s="534"/>
      <c r="E48" s="534"/>
      <c r="F48" s="534"/>
      <c r="G48" s="534"/>
      <c r="H48" s="534"/>
      <c r="I48" s="534"/>
      <c r="J48" s="534"/>
      <c r="K48" s="534"/>
      <c r="L48" s="534"/>
      <c r="M48" s="534"/>
      <c r="N48" s="534"/>
      <c r="O48" s="534"/>
      <c r="P48" s="534"/>
      <c r="Q48" s="534"/>
      <c r="R48" s="534"/>
      <c r="S48" s="534"/>
      <c r="T48" s="534"/>
      <c r="U48" s="534"/>
      <c r="V48" s="535"/>
      <c r="W48" s="304">
        <v>1018</v>
      </c>
      <c r="X48" s="526"/>
      <c r="Y48" s="527"/>
      <c r="Z48" s="527"/>
      <c r="AA48" s="527"/>
      <c r="AB48" s="527"/>
      <c r="AC48" s="299" t="s">
        <v>397</v>
      </c>
      <c r="AD48" s="65"/>
      <c r="AE48" s="65"/>
      <c r="AF48" s="65"/>
      <c r="AG48" s="65"/>
      <c r="AH48" s="65"/>
      <c r="AI48" s="65"/>
    </row>
    <row r="49" spans="1:35" hidden="1" x14ac:dyDescent="0.25">
      <c r="A49" s="302">
        <v>43</v>
      </c>
      <c r="B49" s="533" t="s">
        <v>171</v>
      </c>
      <c r="C49" s="534"/>
      <c r="D49" s="534"/>
      <c r="E49" s="534"/>
      <c r="F49" s="534"/>
      <c r="G49" s="534"/>
      <c r="H49" s="534"/>
      <c r="I49" s="534"/>
      <c r="J49" s="534"/>
      <c r="K49" s="534"/>
      <c r="L49" s="534"/>
      <c r="M49" s="534"/>
      <c r="N49" s="534"/>
      <c r="O49" s="534"/>
      <c r="P49" s="534"/>
      <c r="Q49" s="534"/>
      <c r="R49" s="534"/>
      <c r="S49" s="534"/>
      <c r="T49" s="534"/>
      <c r="U49" s="534"/>
      <c r="V49" s="535"/>
      <c r="W49" s="304">
        <v>162</v>
      </c>
      <c r="X49" s="529"/>
      <c r="Y49" s="529"/>
      <c r="Z49" s="529"/>
      <c r="AA49" s="529"/>
      <c r="AB49" s="529"/>
      <c r="AC49" s="299" t="s">
        <v>397</v>
      </c>
      <c r="AD49" s="65"/>
      <c r="AE49" s="65"/>
      <c r="AF49" s="65"/>
      <c r="AG49" s="65"/>
      <c r="AH49" s="65"/>
      <c r="AI49" s="65"/>
    </row>
    <row r="50" spans="1:35" hidden="1" x14ac:dyDescent="0.25">
      <c r="A50" s="302">
        <v>44</v>
      </c>
      <c r="B50" s="533" t="s">
        <v>172</v>
      </c>
      <c r="C50" s="534"/>
      <c r="D50" s="534"/>
      <c r="E50" s="534"/>
      <c r="F50" s="534"/>
      <c r="G50" s="534"/>
      <c r="H50" s="534"/>
      <c r="I50" s="534"/>
      <c r="J50" s="534"/>
      <c r="K50" s="534"/>
      <c r="L50" s="534"/>
      <c r="M50" s="534"/>
      <c r="N50" s="534"/>
      <c r="O50" s="534"/>
      <c r="P50" s="534"/>
      <c r="Q50" s="534"/>
      <c r="R50" s="534"/>
      <c r="S50" s="534"/>
      <c r="T50" s="534"/>
      <c r="U50" s="534"/>
      <c r="V50" s="535"/>
      <c r="W50" s="304">
        <v>174</v>
      </c>
      <c r="X50" s="526"/>
      <c r="Y50" s="527"/>
      <c r="Z50" s="527"/>
      <c r="AA50" s="527"/>
      <c r="AB50" s="527"/>
      <c r="AC50" s="299" t="s">
        <v>397</v>
      </c>
      <c r="AD50" s="65"/>
      <c r="AE50" s="65"/>
      <c r="AF50" s="65"/>
      <c r="AG50" s="65"/>
      <c r="AH50" s="65"/>
      <c r="AI50" s="65"/>
    </row>
    <row r="51" spans="1:35" x14ac:dyDescent="0.25">
      <c r="A51" s="302">
        <v>45</v>
      </c>
      <c r="B51" s="533" t="s">
        <v>95</v>
      </c>
      <c r="C51" s="534"/>
      <c r="D51" s="534"/>
      <c r="E51" s="534"/>
      <c r="F51" s="534"/>
      <c r="G51" s="534"/>
      <c r="H51" s="534"/>
      <c r="I51" s="534"/>
      <c r="J51" s="534"/>
      <c r="K51" s="534"/>
      <c r="L51" s="534"/>
      <c r="M51" s="534"/>
      <c r="N51" s="534"/>
      <c r="O51" s="534"/>
      <c r="P51" s="534"/>
      <c r="Q51" s="534"/>
      <c r="R51" s="534"/>
      <c r="S51" s="534"/>
      <c r="T51" s="534"/>
      <c r="U51" s="534"/>
      <c r="V51" s="535"/>
      <c r="W51" s="304">
        <v>610</v>
      </c>
      <c r="X51" s="529">
        <f>T12+AA12</f>
        <v>74500</v>
      </c>
      <c r="Y51" s="529"/>
      <c r="Z51" s="529"/>
      <c r="AA51" s="529"/>
      <c r="AB51" s="529"/>
      <c r="AC51" s="299" t="s">
        <v>397</v>
      </c>
      <c r="AD51" s="65"/>
      <c r="AE51" s="65"/>
      <c r="AF51" s="65"/>
      <c r="AG51" s="65"/>
      <c r="AH51" s="65"/>
      <c r="AI51" s="65"/>
    </row>
    <row r="52" spans="1:35" hidden="1" x14ac:dyDescent="0.25">
      <c r="A52" s="302">
        <v>46</v>
      </c>
      <c r="B52" s="533" t="s">
        <v>292</v>
      </c>
      <c r="C52" s="534"/>
      <c r="D52" s="534"/>
      <c r="E52" s="534"/>
      <c r="F52" s="534"/>
      <c r="G52" s="534"/>
      <c r="H52" s="534"/>
      <c r="I52" s="534"/>
      <c r="J52" s="534"/>
      <c r="K52" s="534"/>
      <c r="L52" s="534"/>
      <c r="M52" s="534"/>
      <c r="N52" s="534"/>
      <c r="O52" s="534"/>
      <c r="P52" s="534"/>
      <c r="Q52" s="534"/>
      <c r="R52" s="534"/>
      <c r="S52" s="534"/>
      <c r="T52" s="534"/>
      <c r="U52" s="534"/>
      <c r="V52" s="535"/>
      <c r="W52" s="304">
        <v>746</v>
      </c>
      <c r="X52" s="529"/>
      <c r="Y52" s="529"/>
      <c r="Z52" s="529"/>
      <c r="AA52" s="529"/>
      <c r="AB52" s="529"/>
      <c r="AC52" s="299" t="s">
        <v>397</v>
      </c>
      <c r="AD52" s="65"/>
      <c r="AE52" s="65"/>
      <c r="AF52" s="65"/>
      <c r="AG52" s="65"/>
      <c r="AH52" s="65"/>
      <c r="AI52" s="65"/>
    </row>
    <row r="53" spans="1:35" hidden="1" x14ac:dyDescent="0.25">
      <c r="A53" s="302">
        <v>47</v>
      </c>
      <c r="B53" s="533" t="s">
        <v>173</v>
      </c>
      <c r="C53" s="534"/>
      <c r="D53" s="534"/>
      <c r="E53" s="534"/>
      <c r="F53" s="534"/>
      <c r="G53" s="534"/>
      <c r="H53" s="534"/>
      <c r="I53" s="534"/>
      <c r="J53" s="534"/>
      <c r="K53" s="534"/>
      <c r="L53" s="534"/>
      <c r="M53" s="534"/>
      <c r="N53" s="534"/>
      <c r="O53" s="534"/>
      <c r="P53" s="534"/>
      <c r="Q53" s="534"/>
      <c r="R53" s="534"/>
      <c r="S53" s="534"/>
      <c r="T53" s="534"/>
      <c r="U53" s="534"/>
      <c r="V53" s="535"/>
      <c r="W53" s="304">
        <v>866</v>
      </c>
      <c r="X53" s="526"/>
      <c r="Y53" s="527"/>
      <c r="Z53" s="527"/>
      <c r="AA53" s="527"/>
      <c r="AB53" s="527"/>
      <c r="AC53" s="299" t="s">
        <v>397</v>
      </c>
      <c r="AD53" s="65"/>
      <c r="AE53" s="65"/>
      <c r="AF53" s="65"/>
      <c r="AG53" s="65"/>
      <c r="AH53" s="65"/>
      <c r="AI53" s="65"/>
    </row>
    <row r="54" spans="1:35" hidden="1" x14ac:dyDescent="0.25">
      <c r="A54" s="302">
        <v>48</v>
      </c>
      <c r="B54" s="533" t="s">
        <v>174</v>
      </c>
      <c r="C54" s="534"/>
      <c r="D54" s="534"/>
      <c r="E54" s="534"/>
      <c r="F54" s="534"/>
      <c r="G54" s="534"/>
      <c r="H54" s="534"/>
      <c r="I54" s="534"/>
      <c r="J54" s="534"/>
      <c r="K54" s="534"/>
      <c r="L54" s="534"/>
      <c r="M54" s="534"/>
      <c r="N54" s="534"/>
      <c r="O54" s="534"/>
      <c r="P54" s="534"/>
      <c r="Q54" s="534"/>
      <c r="R54" s="534"/>
      <c r="S54" s="534"/>
      <c r="T54" s="534"/>
      <c r="U54" s="534"/>
      <c r="V54" s="535"/>
      <c r="W54" s="304">
        <v>607</v>
      </c>
      <c r="X54" s="529"/>
      <c r="Y54" s="529"/>
      <c r="Z54" s="529"/>
      <c r="AA54" s="529"/>
      <c r="AB54" s="529"/>
      <c r="AC54" s="299" t="s">
        <v>397</v>
      </c>
      <c r="AD54" s="65"/>
      <c r="AE54" s="65"/>
      <c r="AF54" s="65"/>
      <c r="AG54" s="65"/>
      <c r="AH54" s="65"/>
      <c r="AI54" s="65"/>
    </row>
    <row r="55" spans="1:35" ht="15.75" customHeight="1" x14ac:dyDescent="0.25">
      <c r="A55" s="302">
        <v>49</v>
      </c>
      <c r="B55" s="537" t="s">
        <v>175</v>
      </c>
      <c r="C55" s="538"/>
      <c r="D55" s="538"/>
      <c r="E55" s="538"/>
      <c r="F55" s="538"/>
      <c r="G55" s="538"/>
      <c r="H55" s="538"/>
      <c r="I55" s="538"/>
      <c r="J55" s="538"/>
      <c r="K55" s="538"/>
      <c r="L55" s="538"/>
      <c r="M55" s="538"/>
      <c r="N55" s="538"/>
      <c r="O55" s="538"/>
      <c r="P55" s="538"/>
      <c r="Q55" s="538"/>
      <c r="R55" s="538"/>
      <c r="S55" s="538"/>
      <c r="T55" s="538"/>
      <c r="U55" s="538"/>
      <c r="V55" s="539"/>
      <c r="W55" s="304">
        <v>304</v>
      </c>
      <c r="X55" s="529">
        <f>+X28+X32-X43-X51</f>
        <v>1369129</v>
      </c>
      <c r="Y55" s="529"/>
      <c r="Z55" s="529"/>
      <c r="AA55" s="529"/>
      <c r="AB55" s="529"/>
      <c r="AC55" s="309" t="s">
        <v>398</v>
      </c>
      <c r="AD55" s="65"/>
      <c r="AE55" s="65"/>
      <c r="AF55" s="65"/>
      <c r="AG55" s="65"/>
      <c r="AH55" s="65"/>
      <c r="AI55" s="65"/>
    </row>
    <row r="56" spans="1:35" hidden="1" x14ac:dyDescent="0.25">
      <c r="A56" s="302">
        <v>50</v>
      </c>
      <c r="B56" s="524" t="s">
        <v>176</v>
      </c>
      <c r="C56" s="524"/>
      <c r="D56" s="524"/>
      <c r="E56" s="524"/>
      <c r="F56" s="524"/>
      <c r="G56" s="524"/>
      <c r="H56" s="524"/>
      <c r="I56" s="524"/>
      <c r="J56" s="524"/>
      <c r="K56" s="524"/>
      <c r="L56" s="524"/>
      <c r="M56" s="524"/>
      <c r="N56" s="524"/>
      <c r="O56" s="524"/>
      <c r="P56" s="524"/>
      <c r="Q56" s="540" t="s">
        <v>177</v>
      </c>
      <c r="R56" s="540"/>
      <c r="S56" s="540"/>
      <c r="T56" s="540"/>
      <c r="U56" s="540"/>
      <c r="V56" s="540"/>
      <c r="W56" s="536" t="s">
        <v>178</v>
      </c>
      <c r="X56" s="536"/>
      <c r="Y56" s="536"/>
      <c r="Z56" s="536"/>
      <c r="AA56" s="536"/>
      <c r="AB56" s="536"/>
      <c r="AC56" s="297">
        <v>31</v>
      </c>
      <c r="AD56" s="492"/>
      <c r="AE56" s="492"/>
      <c r="AF56" s="492"/>
      <c r="AG56" s="492"/>
      <c r="AH56" s="492"/>
      <c r="AI56" s="299" t="s">
        <v>396</v>
      </c>
    </row>
    <row r="57" spans="1:35" hidden="1" x14ac:dyDescent="0.25">
      <c r="A57" s="302">
        <v>51</v>
      </c>
      <c r="B57" s="525" t="s">
        <v>235</v>
      </c>
      <c r="C57" s="525"/>
      <c r="D57" s="525"/>
      <c r="E57" s="525"/>
      <c r="F57" s="525"/>
      <c r="G57" s="525"/>
      <c r="H57" s="525"/>
      <c r="I57" s="525"/>
      <c r="J57" s="525"/>
      <c r="K57" s="525"/>
      <c r="L57" s="525"/>
      <c r="M57" s="525"/>
      <c r="N57" s="525"/>
      <c r="O57" s="525"/>
      <c r="P57" s="525"/>
      <c r="Q57" s="304">
        <v>18</v>
      </c>
      <c r="R57" s="529"/>
      <c r="S57" s="529"/>
      <c r="T57" s="529"/>
      <c r="U57" s="529"/>
      <c r="V57" s="529"/>
      <c r="W57" s="304">
        <v>19</v>
      </c>
      <c r="X57" s="529"/>
      <c r="Y57" s="529"/>
      <c r="Z57" s="529"/>
      <c r="AA57" s="529"/>
      <c r="AB57" s="529"/>
      <c r="AC57" s="297">
        <v>20</v>
      </c>
      <c r="AD57" s="492"/>
      <c r="AE57" s="492"/>
      <c r="AF57" s="492"/>
      <c r="AG57" s="492"/>
      <c r="AH57" s="492"/>
      <c r="AI57" s="299" t="s">
        <v>396</v>
      </c>
    </row>
    <row r="58" spans="1:35" hidden="1" x14ac:dyDescent="0.25">
      <c r="A58" s="302">
        <v>52</v>
      </c>
      <c r="B58" s="525" t="s">
        <v>236</v>
      </c>
      <c r="C58" s="525"/>
      <c r="D58" s="525"/>
      <c r="E58" s="525"/>
      <c r="F58" s="525"/>
      <c r="G58" s="525"/>
      <c r="H58" s="525"/>
      <c r="I58" s="525"/>
      <c r="J58" s="525"/>
      <c r="K58" s="525"/>
      <c r="L58" s="525"/>
      <c r="M58" s="525"/>
      <c r="N58" s="525"/>
      <c r="O58" s="525"/>
      <c r="P58" s="525"/>
      <c r="Q58" s="304">
        <v>1109</v>
      </c>
      <c r="R58" s="529"/>
      <c r="S58" s="529"/>
      <c r="T58" s="529"/>
      <c r="U58" s="529"/>
      <c r="V58" s="529"/>
      <c r="W58" s="304">
        <v>1111</v>
      </c>
      <c r="X58" s="529"/>
      <c r="Y58" s="529"/>
      <c r="Z58" s="529"/>
      <c r="AA58" s="529"/>
      <c r="AB58" s="529"/>
      <c r="AC58" s="297">
        <v>1113</v>
      </c>
      <c r="AD58" s="492"/>
      <c r="AE58" s="492"/>
      <c r="AF58" s="492"/>
      <c r="AG58" s="492"/>
      <c r="AH58" s="492"/>
      <c r="AI58" s="299" t="s">
        <v>396</v>
      </c>
    </row>
    <row r="59" spans="1:35" hidden="1" x14ac:dyDescent="0.25">
      <c r="A59" s="302">
        <v>53</v>
      </c>
      <c r="B59" s="525" t="s">
        <v>18</v>
      </c>
      <c r="C59" s="525"/>
      <c r="D59" s="525"/>
      <c r="E59" s="525"/>
      <c r="F59" s="525"/>
      <c r="G59" s="525"/>
      <c r="H59" s="525"/>
      <c r="I59" s="525"/>
      <c r="J59" s="525"/>
      <c r="K59" s="525"/>
      <c r="L59" s="525"/>
      <c r="M59" s="525"/>
      <c r="N59" s="525"/>
      <c r="O59" s="525"/>
      <c r="P59" s="525"/>
      <c r="Q59" s="304">
        <v>1640</v>
      </c>
      <c r="R59" s="529"/>
      <c r="S59" s="529"/>
      <c r="T59" s="529"/>
      <c r="U59" s="529"/>
      <c r="V59" s="529"/>
      <c r="W59" s="304">
        <v>1641</v>
      </c>
      <c r="X59" s="529"/>
      <c r="Y59" s="529"/>
      <c r="Z59" s="529"/>
      <c r="AA59" s="529"/>
      <c r="AB59" s="529"/>
      <c r="AC59" s="297">
        <v>1642</v>
      </c>
      <c r="AD59" s="492"/>
      <c r="AE59" s="492"/>
      <c r="AF59" s="492"/>
      <c r="AG59" s="492"/>
      <c r="AH59" s="492"/>
      <c r="AI59" s="299" t="s">
        <v>396</v>
      </c>
    </row>
    <row r="60" spans="1:35" hidden="1" x14ac:dyDescent="0.25">
      <c r="A60" s="302">
        <v>54</v>
      </c>
      <c r="B60" s="525" t="s">
        <v>237</v>
      </c>
      <c r="C60" s="525"/>
      <c r="D60" s="525"/>
      <c r="E60" s="525"/>
      <c r="F60" s="525"/>
      <c r="G60" s="525"/>
      <c r="H60" s="525"/>
      <c r="I60" s="525"/>
      <c r="J60" s="525"/>
      <c r="K60" s="525"/>
      <c r="L60" s="525"/>
      <c r="M60" s="525"/>
      <c r="N60" s="525"/>
      <c r="O60" s="525"/>
      <c r="P60" s="525"/>
      <c r="Q60" s="304">
        <v>187</v>
      </c>
      <c r="R60" s="541"/>
      <c r="S60" s="541"/>
      <c r="T60" s="541"/>
      <c r="U60" s="541"/>
      <c r="V60" s="541"/>
      <c r="W60" s="304">
        <v>188</v>
      </c>
      <c r="X60" s="529"/>
      <c r="Y60" s="529"/>
      <c r="Z60" s="529"/>
      <c r="AA60" s="529"/>
      <c r="AB60" s="529"/>
      <c r="AC60" s="297">
        <v>189</v>
      </c>
      <c r="AD60" s="492"/>
      <c r="AE60" s="492"/>
      <c r="AF60" s="492"/>
      <c r="AG60" s="492"/>
      <c r="AH60" s="492"/>
      <c r="AI60" s="299" t="s">
        <v>396</v>
      </c>
    </row>
    <row r="61" spans="1:35" hidden="1" x14ac:dyDescent="0.25">
      <c r="A61" s="302">
        <v>55</v>
      </c>
      <c r="B61" s="525" t="s">
        <v>238</v>
      </c>
      <c r="C61" s="525"/>
      <c r="D61" s="525"/>
      <c r="E61" s="525"/>
      <c r="F61" s="525"/>
      <c r="G61" s="525"/>
      <c r="H61" s="525"/>
      <c r="I61" s="525"/>
      <c r="J61" s="525"/>
      <c r="K61" s="525"/>
      <c r="L61" s="525"/>
      <c r="M61" s="525"/>
      <c r="N61" s="525"/>
      <c r="O61" s="525"/>
      <c r="P61" s="525"/>
      <c r="Q61" s="304">
        <v>1037</v>
      </c>
      <c r="R61" s="529"/>
      <c r="S61" s="529"/>
      <c r="T61" s="529"/>
      <c r="U61" s="529"/>
      <c r="V61" s="529"/>
      <c r="W61" s="304">
        <v>1038</v>
      </c>
      <c r="X61" s="529"/>
      <c r="Y61" s="529"/>
      <c r="Z61" s="529"/>
      <c r="AA61" s="529"/>
      <c r="AB61" s="529"/>
      <c r="AC61" s="297">
        <v>1039</v>
      </c>
      <c r="AD61" s="492"/>
      <c r="AE61" s="492"/>
      <c r="AF61" s="492"/>
      <c r="AG61" s="492"/>
      <c r="AH61" s="492"/>
      <c r="AI61" s="299" t="s">
        <v>396</v>
      </c>
    </row>
    <row r="62" spans="1:35" hidden="1" x14ac:dyDescent="0.25">
      <c r="A62" s="302">
        <v>56</v>
      </c>
      <c r="B62" s="525" t="s">
        <v>239</v>
      </c>
      <c r="C62" s="525"/>
      <c r="D62" s="525"/>
      <c r="E62" s="525"/>
      <c r="F62" s="525"/>
      <c r="G62" s="525"/>
      <c r="H62" s="525"/>
      <c r="I62" s="525"/>
      <c r="J62" s="525"/>
      <c r="K62" s="525"/>
      <c r="L62" s="525"/>
      <c r="M62" s="525"/>
      <c r="N62" s="525"/>
      <c r="O62" s="525"/>
      <c r="P62" s="525"/>
      <c r="Q62" s="304">
        <v>77</v>
      </c>
      <c r="R62" s="546"/>
      <c r="S62" s="546"/>
      <c r="T62" s="546"/>
      <c r="U62" s="546"/>
      <c r="V62" s="546"/>
      <c r="W62" s="304">
        <v>74</v>
      </c>
      <c r="X62" s="529"/>
      <c r="Y62" s="529"/>
      <c r="Z62" s="529"/>
      <c r="AA62" s="529"/>
      <c r="AB62" s="529"/>
      <c r="AC62" s="297">
        <v>79</v>
      </c>
      <c r="AD62" s="492"/>
      <c r="AE62" s="492"/>
      <c r="AF62" s="492"/>
      <c r="AG62" s="492"/>
      <c r="AH62" s="492"/>
      <c r="AI62" s="299" t="s">
        <v>396</v>
      </c>
    </row>
    <row r="63" spans="1:35" hidden="1" x14ac:dyDescent="0.25">
      <c r="A63" s="302">
        <v>57</v>
      </c>
      <c r="B63" s="525" t="s">
        <v>181</v>
      </c>
      <c r="C63" s="525"/>
      <c r="D63" s="525"/>
      <c r="E63" s="525"/>
      <c r="F63" s="525"/>
      <c r="G63" s="525"/>
      <c r="H63" s="525"/>
      <c r="I63" s="525"/>
      <c r="J63" s="525"/>
      <c r="K63" s="525"/>
      <c r="L63" s="525"/>
      <c r="M63" s="525"/>
      <c r="N63" s="525"/>
      <c r="O63" s="525"/>
      <c r="P63" s="525"/>
      <c r="Q63" s="304">
        <v>1040</v>
      </c>
      <c r="R63" s="529"/>
      <c r="S63" s="529"/>
      <c r="T63" s="529"/>
      <c r="U63" s="529"/>
      <c r="V63" s="529"/>
      <c r="W63" s="542"/>
      <c r="X63" s="543"/>
      <c r="Y63" s="543"/>
      <c r="Z63" s="543"/>
      <c r="AA63" s="543"/>
      <c r="AB63" s="544"/>
      <c r="AC63" s="297">
        <v>1041</v>
      </c>
      <c r="AD63" s="492"/>
      <c r="AE63" s="492"/>
      <c r="AF63" s="492"/>
      <c r="AG63" s="492"/>
      <c r="AH63" s="492"/>
      <c r="AI63" s="299" t="s">
        <v>396</v>
      </c>
    </row>
    <row r="64" spans="1:35" hidden="1" x14ac:dyDescent="0.25">
      <c r="A64" s="302">
        <v>58</v>
      </c>
      <c r="B64" s="525" t="s">
        <v>182</v>
      </c>
      <c r="C64" s="525"/>
      <c r="D64" s="525"/>
      <c r="E64" s="525"/>
      <c r="F64" s="525"/>
      <c r="G64" s="525"/>
      <c r="H64" s="525"/>
      <c r="I64" s="525"/>
      <c r="J64" s="525"/>
      <c r="K64" s="525"/>
      <c r="L64" s="525"/>
      <c r="M64" s="525"/>
      <c r="N64" s="525"/>
      <c r="O64" s="525"/>
      <c r="P64" s="525"/>
      <c r="Q64" s="542"/>
      <c r="R64" s="543"/>
      <c r="S64" s="543"/>
      <c r="T64" s="543"/>
      <c r="U64" s="543"/>
      <c r="V64" s="544"/>
      <c r="W64" s="542"/>
      <c r="X64" s="543"/>
      <c r="Y64" s="543"/>
      <c r="Z64" s="543"/>
      <c r="AA64" s="543"/>
      <c r="AB64" s="544"/>
      <c r="AC64" s="297">
        <v>1042</v>
      </c>
      <c r="AD64" s="545"/>
      <c r="AE64" s="545"/>
      <c r="AF64" s="545"/>
      <c r="AG64" s="545"/>
      <c r="AH64" s="545"/>
      <c r="AI64" s="299" t="s">
        <v>396</v>
      </c>
    </row>
    <row r="65" spans="1:35" hidden="1" x14ac:dyDescent="0.25">
      <c r="A65" s="302">
        <v>59</v>
      </c>
      <c r="B65" s="525" t="s">
        <v>183</v>
      </c>
      <c r="C65" s="525"/>
      <c r="D65" s="525"/>
      <c r="E65" s="525"/>
      <c r="F65" s="525"/>
      <c r="G65" s="525"/>
      <c r="H65" s="525"/>
      <c r="I65" s="525"/>
      <c r="J65" s="525"/>
      <c r="K65" s="525"/>
      <c r="L65" s="525"/>
      <c r="M65" s="525"/>
      <c r="N65" s="525"/>
      <c r="O65" s="525"/>
      <c r="P65" s="525"/>
      <c r="Q65" s="304">
        <v>824</v>
      </c>
      <c r="R65" s="529"/>
      <c r="S65" s="529"/>
      <c r="T65" s="529"/>
      <c r="U65" s="529"/>
      <c r="V65" s="529"/>
      <c r="W65" s="542"/>
      <c r="X65" s="543"/>
      <c r="Y65" s="543"/>
      <c r="Z65" s="543"/>
      <c r="AA65" s="543"/>
      <c r="AB65" s="544"/>
      <c r="AC65" s="297">
        <v>825</v>
      </c>
      <c r="AD65" s="492"/>
      <c r="AE65" s="492"/>
      <c r="AF65" s="492"/>
      <c r="AG65" s="492"/>
      <c r="AH65" s="492"/>
      <c r="AI65" s="299" t="s">
        <v>396</v>
      </c>
    </row>
    <row r="66" spans="1:35" hidden="1" x14ac:dyDescent="0.25">
      <c r="A66" s="302">
        <v>60</v>
      </c>
      <c r="B66" s="525" t="s">
        <v>184</v>
      </c>
      <c r="C66" s="525"/>
      <c r="D66" s="525"/>
      <c r="E66" s="525"/>
      <c r="F66" s="525"/>
      <c r="G66" s="525"/>
      <c r="H66" s="525"/>
      <c r="I66" s="525"/>
      <c r="J66" s="525"/>
      <c r="K66" s="525"/>
      <c r="L66" s="525"/>
      <c r="M66" s="525"/>
      <c r="N66" s="525"/>
      <c r="O66" s="525"/>
      <c r="P66" s="525"/>
      <c r="Q66" s="304">
        <v>1043</v>
      </c>
      <c r="R66" s="529"/>
      <c r="S66" s="529"/>
      <c r="T66" s="529"/>
      <c r="U66" s="529"/>
      <c r="V66" s="529"/>
      <c r="W66" s="304">
        <v>1102</v>
      </c>
      <c r="X66" s="547"/>
      <c r="Y66" s="547"/>
      <c r="Z66" s="547"/>
      <c r="AA66" s="547"/>
      <c r="AB66" s="547"/>
      <c r="AC66" s="297">
        <v>1044</v>
      </c>
      <c r="AD66" s="492"/>
      <c r="AE66" s="492"/>
      <c r="AF66" s="492"/>
      <c r="AG66" s="492"/>
      <c r="AH66" s="492"/>
      <c r="AI66" s="299" t="s">
        <v>396</v>
      </c>
    </row>
    <row r="67" spans="1:35" hidden="1" x14ac:dyDescent="0.25">
      <c r="A67" s="302">
        <v>61</v>
      </c>
      <c r="B67" s="525" t="s">
        <v>96</v>
      </c>
      <c r="C67" s="525"/>
      <c r="D67" s="525"/>
      <c r="E67" s="525"/>
      <c r="F67" s="525"/>
      <c r="G67" s="525"/>
      <c r="H67" s="525"/>
      <c r="I67" s="525"/>
      <c r="J67" s="525"/>
      <c r="K67" s="525"/>
      <c r="L67" s="525"/>
      <c r="M67" s="525"/>
      <c r="N67" s="525"/>
      <c r="O67" s="525"/>
      <c r="P67" s="525"/>
      <c r="Q67" s="304">
        <v>113</v>
      </c>
      <c r="R67" s="546"/>
      <c r="S67" s="546"/>
      <c r="T67" s="546"/>
      <c r="U67" s="546"/>
      <c r="V67" s="546"/>
      <c r="W67" s="304">
        <v>1007</v>
      </c>
      <c r="X67" s="547"/>
      <c r="Y67" s="547"/>
      <c r="Z67" s="547"/>
      <c r="AA67" s="547"/>
      <c r="AB67" s="547"/>
      <c r="AC67" s="297">
        <v>114</v>
      </c>
      <c r="AD67" s="492"/>
      <c r="AE67" s="492"/>
      <c r="AF67" s="492"/>
      <c r="AG67" s="492"/>
      <c r="AH67" s="492"/>
      <c r="AI67" s="299" t="s">
        <v>396</v>
      </c>
    </row>
    <row r="68" spans="1:35" hidden="1" x14ac:dyDescent="0.25">
      <c r="A68" s="302">
        <v>62</v>
      </c>
      <c r="B68" s="525" t="s">
        <v>185</v>
      </c>
      <c r="C68" s="525"/>
      <c r="D68" s="525"/>
      <c r="E68" s="525"/>
      <c r="F68" s="525"/>
      <c r="G68" s="525"/>
      <c r="H68" s="525"/>
      <c r="I68" s="525"/>
      <c r="J68" s="525"/>
      <c r="K68" s="525"/>
      <c r="L68" s="525"/>
      <c r="M68" s="525"/>
      <c r="N68" s="525"/>
      <c r="O68" s="525"/>
      <c r="P68" s="525"/>
      <c r="Q68" s="304">
        <v>908</v>
      </c>
      <c r="R68" s="546"/>
      <c r="S68" s="546"/>
      <c r="T68" s="546"/>
      <c r="U68" s="546"/>
      <c r="V68" s="546"/>
      <c r="W68" s="542"/>
      <c r="X68" s="543"/>
      <c r="Y68" s="543"/>
      <c r="Z68" s="543"/>
      <c r="AA68" s="543"/>
      <c r="AB68" s="544"/>
      <c r="AC68" s="297">
        <v>909</v>
      </c>
      <c r="AD68" s="492"/>
      <c r="AE68" s="492"/>
      <c r="AF68" s="492"/>
      <c r="AG68" s="492"/>
      <c r="AH68" s="492"/>
      <c r="AI68" s="299" t="s">
        <v>396</v>
      </c>
    </row>
    <row r="69" spans="1:35" hidden="1" x14ac:dyDescent="0.25">
      <c r="A69" s="302">
        <v>63</v>
      </c>
      <c r="B69" s="525" t="s">
        <v>186</v>
      </c>
      <c r="C69" s="525"/>
      <c r="D69" s="525"/>
      <c r="E69" s="525"/>
      <c r="F69" s="525"/>
      <c r="G69" s="525"/>
      <c r="H69" s="525"/>
      <c r="I69" s="525"/>
      <c r="J69" s="525"/>
      <c r="K69" s="525"/>
      <c r="L69" s="525"/>
      <c r="M69" s="525"/>
      <c r="N69" s="525"/>
      <c r="O69" s="525"/>
      <c r="P69" s="525"/>
      <c r="Q69" s="304">
        <v>951</v>
      </c>
      <c r="R69" s="546"/>
      <c r="S69" s="546"/>
      <c r="T69" s="546"/>
      <c r="U69" s="546"/>
      <c r="V69" s="546"/>
      <c r="W69" s="542"/>
      <c r="X69" s="543"/>
      <c r="Y69" s="543"/>
      <c r="Z69" s="543"/>
      <c r="AA69" s="543"/>
      <c r="AB69" s="544"/>
      <c r="AC69" s="297">
        <v>952</v>
      </c>
      <c r="AD69" s="492"/>
      <c r="AE69" s="492"/>
      <c r="AF69" s="492"/>
      <c r="AG69" s="492"/>
      <c r="AH69" s="492"/>
      <c r="AI69" s="299" t="s">
        <v>396</v>
      </c>
    </row>
    <row r="70" spans="1:35" hidden="1" x14ac:dyDescent="0.25">
      <c r="A70" s="302">
        <v>64</v>
      </c>
      <c r="B70" s="525" t="s">
        <v>137</v>
      </c>
      <c r="C70" s="525"/>
      <c r="D70" s="525"/>
      <c r="E70" s="525"/>
      <c r="F70" s="525"/>
      <c r="G70" s="525"/>
      <c r="H70" s="525"/>
      <c r="I70" s="525"/>
      <c r="J70" s="525"/>
      <c r="K70" s="525"/>
      <c r="L70" s="525"/>
      <c r="M70" s="525"/>
      <c r="N70" s="525"/>
      <c r="O70" s="525"/>
      <c r="P70" s="525"/>
      <c r="Q70" s="304">
        <v>753</v>
      </c>
      <c r="R70" s="546"/>
      <c r="S70" s="546"/>
      <c r="T70" s="546"/>
      <c r="U70" s="546"/>
      <c r="V70" s="546"/>
      <c r="W70" s="304">
        <v>754</v>
      </c>
      <c r="X70" s="529"/>
      <c r="Y70" s="529"/>
      <c r="Z70" s="529"/>
      <c r="AA70" s="529"/>
      <c r="AB70" s="529"/>
      <c r="AC70" s="297">
        <v>755</v>
      </c>
      <c r="AD70" s="492"/>
      <c r="AE70" s="492"/>
      <c r="AF70" s="492"/>
      <c r="AG70" s="492"/>
      <c r="AH70" s="492"/>
      <c r="AI70" s="299" t="s">
        <v>396</v>
      </c>
    </row>
    <row r="71" spans="1:35" hidden="1" x14ac:dyDescent="0.25">
      <c r="A71" s="302">
        <v>65</v>
      </c>
      <c r="B71" s="525" t="s">
        <v>138</v>
      </c>
      <c r="C71" s="525"/>
      <c r="D71" s="525"/>
      <c r="E71" s="525"/>
      <c r="F71" s="525"/>
      <c r="G71" s="525"/>
      <c r="H71" s="525"/>
      <c r="I71" s="525"/>
      <c r="J71" s="525"/>
      <c r="K71" s="525"/>
      <c r="L71" s="525"/>
      <c r="M71" s="525"/>
      <c r="N71" s="525"/>
      <c r="O71" s="525"/>
      <c r="P71" s="525"/>
      <c r="Q71" s="304">
        <v>133</v>
      </c>
      <c r="R71" s="529"/>
      <c r="S71" s="529"/>
      <c r="T71" s="529"/>
      <c r="U71" s="529"/>
      <c r="V71" s="529"/>
      <c r="W71" s="304">
        <v>138</v>
      </c>
      <c r="X71" s="529"/>
      <c r="Y71" s="529"/>
      <c r="Z71" s="529"/>
      <c r="AA71" s="529"/>
      <c r="AB71" s="529"/>
      <c r="AC71" s="297">
        <v>134</v>
      </c>
      <c r="AD71" s="492"/>
      <c r="AE71" s="492"/>
      <c r="AF71" s="492"/>
      <c r="AG71" s="492"/>
      <c r="AH71" s="492"/>
      <c r="AI71" s="299" t="s">
        <v>396</v>
      </c>
    </row>
    <row r="72" spans="1:35" hidden="1" x14ac:dyDescent="0.25">
      <c r="A72" s="302">
        <v>66</v>
      </c>
      <c r="B72" s="525" t="s">
        <v>72</v>
      </c>
      <c r="C72" s="525"/>
      <c r="D72" s="525"/>
      <c r="E72" s="525"/>
      <c r="F72" s="525"/>
      <c r="G72" s="525"/>
      <c r="H72" s="525"/>
      <c r="I72" s="525"/>
      <c r="J72" s="525"/>
      <c r="K72" s="525"/>
      <c r="L72" s="525"/>
      <c r="M72" s="525"/>
      <c r="N72" s="525"/>
      <c r="O72" s="525"/>
      <c r="P72" s="525"/>
      <c r="Q72" s="304">
        <v>32</v>
      </c>
      <c r="R72" s="529"/>
      <c r="S72" s="529"/>
      <c r="T72" s="529"/>
      <c r="U72" s="529"/>
      <c r="V72" s="529"/>
      <c r="W72" s="304">
        <v>76</v>
      </c>
      <c r="X72" s="529"/>
      <c r="Y72" s="529"/>
      <c r="Z72" s="529"/>
      <c r="AA72" s="529"/>
      <c r="AB72" s="529"/>
      <c r="AC72" s="297">
        <v>34</v>
      </c>
      <c r="AD72" s="492"/>
      <c r="AE72" s="492"/>
      <c r="AF72" s="492"/>
      <c r="AG72" s="492"/>
      <c r="AH72" s="492"/>
      <c r="AI72" s="299" t="s">
        <v>396</v>
      </c>
    </row>
    <row r="73" spans="1:35" hidden="1" x14ac:dyDescent="0.25">
      <c r="A73" s="302">
        <v>67</v>
      </c>
      <c r="B73" s="525" t="s">
        <v>143</v>
      </c>
      <c r="C73" s="525"/>
      <c r="D73" s="525"/>
      <c r="E73" s="525"/>
      <c r="F73" s="525"/>
      <c r="G73" s="525"/>
      <c r="H73" s="525"/>
      <c r="I73" s="525"/>
      <c r="J73" s="525"/>
      <c r="K73" s="525"/>
      <c r="L73" s="525"/>
      <c r="M73" s="525"/>
      <c r="N73" s="525"/>
      <c r="O73" s="525"/>
      <c r="P73" s="525"/>
      <c r="Q73" s="304">
        <v>1643</v>
      </c>
      <c r="R73" s="546"/>
      <c r="S73" s="546"/>
      <c r="T73" s="546"/>
      <c r="U73" s="546"/>
      <c r="V73" s="546"/>
      <c r="W73" s="542"/>
      <c r="X73" s="543"/>
      <c r="Y73" s="543"/>
      <c r="Z73" s="543"/>
      <c r="AA73" s="543"/>
      <c r="AB73" s="544"/>
      <c r="AC73" s="297">
        <v>1644</v>
      </c>
      <c r="AD73" s="492"/>
      <c r="AE73" s="492"/>
      <c r="AF73" s="492"/>
      <c r="AG73" s="492"/>
      <c r="AH73" s="492"/>
      <c r="AI73" s="299" t="s">
        <v>396</v>
      </c>
    </row>
    <row r="74" spans="1:35" hidden="1" x14ac:dyDescent="0.25">
      <c r="A74" s="302">
        <v>68</v>
      </c>
      <c r="B74" s="525" t="s">
        <v>144</v>
      </c>
      <c r="C74" s="525"/>
      <c r="D74" s="525"/>
      <c r="E74" s="525"/>
      <c r="F74" s="525"/>
      <c r="G74" s="525"/>
      <c r="H74" s="525"/>
      <c r="I74" s="525"/>
      <c r="J74" s="525"/>
      <c r="K74" s="525"/>
      <c r="L74" s="304">
        <v>911</v>
      </c>
      <c r="M74" s="546"/>
      <c r="N74" s="546"/>
      <c r="O74" s="546"/>
      <c r="P74" s="546"/>
      <c r="Q74" s="546"/>
      <c r="R74" s="525" t="s">
        <v>19</v>
      </c>
      <c r="S74" s="525"/>
      <c r="T74" s="525"/>
      <c r="U74" s="525"/>
      <c r="V74" s="525"/>
      <c r="W74" s="304">
        <v>913</v>
      </c>
      <c r="X74" s="529"/>
      <c r="Y74" s="529"/>
      <c r="Z74" s="529"/>
      <c r="AA74" s="529"/>
      <c r="AB74" s="529"/>
      <c r="AC74" s="297">
        <v>914</v>
      </c>
      <c r="AD74" s="492"/>
      <c r="AE74" s="492"/>
      <c r="AF74" s="492"/>
      <c r="AG74" s="492"/>
      <c r="AH74" s="492"/>
      <c r="AI74" s="299" t="s">
        <v>396</v>
      </c>
    </row>
    <row r="75" spans="1:35" hidden="1" x14ac:dyDescent="0.25">
      <c r="A75" s="302">
        <v>69</v>
      </c>
      <c r="B75" s="525" t="s">
        <v>145</v>
      </c>
      <c r="C75" s="525"/>
      <c r="D75" s="525"/>
      <c r="E75" s="525"/>
      <c r="F75" s="525"/>
      <c r="G75" s="525"/>
      <c r="H75" s="525"/>
      <c r="I75" s="525"/>
      <c r="J75" s="525"/>
      <c r="K75" s="525"/>
      <c r="L75" s="304">
        <v>923</v>
      </c>
      <c r="M75" s="541"/>
      <c r="N75" s="541"/>
      <c r="O75" s="541"/>
      <c r="P75" s="541"/>
      <c r="Q75" s="541"/>
      <c r="R75" s="525" t="s">
        <v>146</v>
      </c>
      <c r="S75" s="525"/>
      <c r="T75" s="525"/>
      <c r="U75" s="525"/>
      <c r="V75" s="525"/>
      <c r="W75" s="304">
        <v>924</v>
      </c>
      <c r="X75" s="546"/>
      <c r="Y75" s="546"/>
      <c r="Z75" s="546"/>
      <c r="AA75" s="546"/>
      <c r="AB75" s="546"/>
      <c r="AC75" s="297">
        <v>925</v>
      </c>
      <c r="AD75" s="492"/>
      <c r="AE75" s="492"/>
      <c r="AF75" s="492"/>
      <c r="AG75" s="492"/>
      <c r="AH75" s="492"/>
      <c r="AI75" s="299" t="s">
        <v>396</v>
      </c>
    </row>
    <row r="76" spans="1:35" hidden="1" x14ac:dyDescent="0.25">
      <c r="A76" s="302">
        <v>70</v>
      </c>
      <c r="B76" s="525" t="s">
        <v>147</v>
      </c>
      <c r="C76" s="525"/>
      <c r="D76" s="525"/>
      <c r="E76" s="525"/>
      <c r="F76" s="525"/>
      <c r="G76" s="525"/>
      <c r="H76" s="525"/>
      <c r="I76" s="525"/>
      <c r="J76" s="525"/>
      <c r="K76" s="525"/>
      <c r="L76" s="304">
        <v>1051</v>
      </c>
      <c r="M76" s="546"/>
      <c r="N76" s="546"/>
      <c r="O76" s="546"/>
      <c r="P76" s="546"/>
      <c r="Q76" s="546"/>
      <c r="R76" s="525" t="s">
        <v>148</v>
      </c>
      <c r="S76" s="525"/>
      <c r="T76" s="525"/>
      <c r="U76" s="525"/>
      <c r="V76" s="525"/>
      <c r="W76" s="304">
        <v>1052</v>
      </c>
      <c r="X76" s="546"/>
      <c r="Y76" s="546"/>
      <c r="Z76" s="546"/>
      <c r="AA76" s="546"/>
      <c r="AB76" s="546"/>
      <c r="AC76" s="297">
        <v>1053</v>
      </c>
      <c r="AD76" s="492"/>
      <c r="AE76" s="492"/>
      <c r="AF76" s="492"/>
      <c r="AG76" s="492"/>
      <c r="AH76" s="492"/>
      <c r="AI76" s="299" t="s">
        <v>396</v>
      </c>
    </row>
    <row r="77" spans="1:35" hidden="1" x14ac:dyDescent="0.25">
      <c r="A77" s="302">
        <v>71</v>
      </c>
      <c r="B77" s="525" t="s">
        <v>149</v>
      </c>
      <c r="C77" s="525"/>
      <c r="D77" s="525"/>
      <c r="E77" s="525"/>
      <c r="F77" s="525"/>
      <c r="G77" s="525"/>
      <c r="H77" s="525"/>
      <c r="I77" s="525"/>
      <c r="J77" s="525"/>
      <c r="K77" s="525"/>
      <c r="L77" s="304">
        <v>21</v>
      </c>
      <c r="M77" s="529"/>
      <c r="N77" s="529"/>
      <c r="O77" s="529"/>
      <c r="P77" s="529"/>
      <c r="Q77" s="529"/>
      <c r="R77" s="525" t="s">
        <v>150</v>
      </c>
      <c r="S77" s="525"/>
      <c r="T77" s="525"/>
      <c r="U77" s="525"/>
      <c r="V77" s="525"/>
      <c r="W77" s="304">
        <v>43</v>
      </c>
      <c r="X77" s="529"/>
      <c r="Y77" s="529"/>
      <c r="Z77" s="529"/>
      <c r="AA77" s="529"/>
      <c r="AB77" s="529"/>
      <c r="AC77" s="297">
        <v>756</v>
      </c>
      <c r="AD77" s="492"/>
      <c r="AE77" s="492"/>
      <c r="AF77" s="492"/>
      <c r="AG77" s="492"/>
      <c r="AH77" s="492"/>
      <c r="AI77" s="299" t="s">
        <v>396</v>
      </c>
    </row>
    <row r="78" spans="1:35" hidden="1" x14ac:dyDescent="0.25">
      <c r="A78" s="302">
        <v>72</v>
      </c>
      <c r="B78" s="525" t="s">
        <v>151</v>
      </c>
      <c r="C78" s="525"/>
      <c r="D78" s="525"/>
      <c r="E78" s="525"/>
      <c r="F78" s="525"/>
      <c r="G78" s="525"/>
      <c r="H78" s="525"/>
      <c r="I78" s="525"/>
      <c r="J78" s="525"/>
      <c r="K78" s="525"/>
      <c r="L78" s="304">
        <v>767</v>
      </c>
      <c r="M78" s="546"/>
      <c r="N78" s="546"/>
      <c r="O78" s="546"/>
      <c r="P78" s="546"/>
      <c r="Q78" s="546"/>
      <c r="R78" s="525" t="s">
        <v>202</v>
      </c>
      <c r="S78" s="525"/>
      <c r="T78" s="525"/>
      <c r="U78" s="525"/>
      <c r="V78" s="525"/>
      <c r="W78" s="304">
        <v>862</v>
      </c>
      <c r="X78" s="546"/>
      <c r="Y78" s="546"/>
      <c r="Z78" s="546"/>
      <c r="AA78" s="546"/>
      <c r="AB78" s="546"/>
      <c r="AC78" s="297">
        <v>863</v>
      </c>
      <c r="AD78" s="492"/>
      <c r="AE78" s="492"/>
      <c r="AF78" s="492"/>
      <c r="AG78" s="492"/>
      <c r="AH78" s="492"/>
      <c r="AI78" s="299" t="s">
        <v>396</v>
      </c>
    </row>
    <row r="79" spans="1:35" ht="15" hidden="1" customHeight="1" x14ac:dyDescent="0.25">
      <c r="A79" s="302">
        <v>73</v>
      </c>
      <c r="B79" s="525" t="s">
        <v>97</v>
      </c>
      <c r="C79" s="525"/>
      <c r="D79" s="525"/>
      <c r="E79" s="525"/>
      <c r="F79" s="525"/>
      <c r="G79" s="525"/>
      <c r="H79" s="525"/>
      <c r="I79" s="525"/>
      <c r="J79" s="525"/>
      <c r="K79" s="525"/>
      <c r="L79" s="525"/>
      <c r="M79" s="525"/>
      <c r="N79" s="525"/>
      <c r="O79" s="525"/>
      <c r="P79" s="525"/>
      <c r="Q79" s="304">
        <v>51</v>
      </c>
      <c r="R79" s="529"/>
      <c r="S79" s="529"/>
      <c r="T79" s="529"/>
      <c r="U79" s="529"/>
      <c r="V79" s="529"/>
      <c r="W79" s="304">
        <v>63</v>
      </c>
      <c r="X79" s="529"/>
      <c r="Y79" s="529"/>
      <c r="Z79" s="529"/>
      <c r="AA79" s="529"/>
      <c r="AB79" s="529"/>
      <c r="AC79" s="298">
        <v>71</v>
      </c>
      <c r="AD79" s="492"/>
      <c r="AE79" s="492"/>
      <c r="AF79" s="492"/>
      <c r="AG79" s="492"/>
      <c r="AH79" s="492"/>
      <c r="AI79" s="299" t="s">
        <v>397</v>
      </c>
    </row>
    <row r="80" spans="1:35" ht="15" hidden="1" customHeight="1" x14ac:dyDescent="0.25">
      <c r="A80" s="302">
        <v>74</v>
      </c>
      <c r="B80" s="525" t="s">
        <v>20</v>
      </c>
      <c r="C80" s="525"/>
      <c r="D80" s="525"/>
      <c r="E80" s="525"/>
      <c r="F80" s="525"/>
      <c r="G80" s="525"/>
      <c r="H80" s="525"/>
      <c r="I80" s="525"/>
      <c r="J80" s="525"/>
      <c r="K80" s="525"/>
      <c r="L80" s="304">
        <v>36</v>
      </c>
      <c r="M80" s="542"/>
      <c r="N80" s="543"/>
      <c r="O80" s="543"/>
      <c r="P80" s="543"/>
      <c r="Q80" s="544"/>
      <c r="R80" s="525" t="s">
        <v>203</v>
      </c>
      <c r="S80" s="525"/>
      <c r="T80" s="525"/>
      <c r="U80" s="525"/>
      <c r="V80" s="525"/>
      <c r="W80" s="304">
        <v>848</v>
      </c>
      <c r="X80" s="529"/>
      <c r="Y80" s="529"/>
      <c r="Z80" s="529"/>
      <c r="AA80" s="529"/>
      <c r="AB80" s="529"/>
      <c r="AC80" s="298">
        <v>849</v>
      </c>
      <c r="AD80" s="492"/>
      <c r="AE80" s="492"/>
      <c r="AF80" s="492"/>
      <c r="AG80" s="492"/>
      <c r="AH80" s="492"/>
      <c r="AI80" s="301" t="s">
        <v>397</v>
      </c>
    </row>
    <row r="81" spans="1:35" ht="15" hidden="1" customHeight="1" x14ac:dyDescent="0.25">
      <c r="A81" s="302">
        <v>75</v>
      </c>
      <c r="B81" s="525" t="s">
        <v>204</v>
      </c>
      <c r="C81" s="525"/>
      <c r="D81" s="525"/>
      <c r="E81" s="525"/>
      <c r="F81" s="525"/>
      <c r="G81" s="525"/>
      <c r="H81" s="525"/>
      <c r="I81" s="525"/>
      <c r="J81" s="525"/>
      <c r="K81" s="525"/>
      <c r="L81" s="304">
        <v>82</v>
      </c>
      <c r="M81" s="529"/>
      <c r="N81" s="529"/>
      <c r="O81" s="529"/>
      <c r="P81" s="529"/>
      <c r="Q81" s="529"/>
      <c r="R81" s="525" t="s">
        <v>205</v>
      </c>
      <c r="S81" s="525"/>
      <c r="T81" s="525"/>
      <c r="U81" s="525"/>
      <c r="V81" s="525"/>
      <c r="W81" s="304">
        <v>1123</v>
      </c>
      <c r="X81" s="546"/>
      <c r="Y81" s="546"/>
      <c r="Z81" s="546"/>
      <c r="AA81" s="546"/>
      <c r="AB81" s="546"/>
      <c r="AC81" s="298">
        <v>1125</v>
      </c>
      <c r="AD81" s="492"/>
      <c r="AE81" s="492"/>
      <c r="AF81" s="492"/>
      <c r="AG81" s="492"/>
      <c r="AH81" s="492"/>
      <c r="AI81" s="299" t="s">
        <v>397</v>
      </c>
    </row>
    <row r="82" spans="1:35" ht="15" hidden="1" customHeight="1" x14ac:dyDescent="0.25">
      <c r="A82" s="302">
        <v>76</v>
      </c>
      <c r="B82" s="525" t="s">
        <v>206</v>
      </c>
      <c r="C82" s="525"/>
      <c r="D82" s="525"/>
      <c r="E82" s="525"/>
      <c r="F82" s="525"/>
      <c r="G82" s="525"/>
      <c r="H82" s="525"/>
      <c r="I82" s="525"/>
      <c r="J82" s="525"/>
      <c r="K82" s="525"/>
      <c r="L82" s="304">
        <v>83</v>
      </c>
      <c r="M82" s="529"/>
      <c r="N82" s="529"/>
      <c r="O82" s="529"/>
      <c r="P82" s="529"/>
      <c r="Q82" s="529"/>
      <c r="R82" s="525" t="s">
        <v>207</v>
      </c>
      <c r="S82" s="525"/>
      <c r="T82" s="525"/>
      <c r="U82" s="525"/>
      <c r="V82" s="525"/>
      <c r="W82" s="304">
        <v>173</v>
      </c>
      <c r="X82" s="546"/>
      <c r="Y82" s="546"/>
      <c r="Z82" s="546"/>
      <c r="AA82" s="546"/>
      <c r="AB82" s="546"/>
      <c r="AC82" s="298">
        <v>612</v>
      </c>
      <c r="AD82" s="492"/>
      <c r="AE82" s="492"/>
      <c r="AF82" s="492"/>
      <c r="AG82" s="492"/>
      <c r="AH82" s="492"/>
      <c r="AI82" s="299" t="s">
        <v>397</v>
      </c>
    </row>
    <row r="83" spans="1:35" ht="15" hidden="1" customHeight="1" x14ac:dyDescent="0.25">
      <c r="A83" s="302">
        <v>77</v>
      </c>
      <c r="B83" s="525" t="s">
        <v>21</v>
      </c>
      <c r="C83" s="525"/>
      <c r="D83" s="525"/>
      <c r="E83" s="525"/>
      <c r="F83" s="525"/>
      <c r="G83" s="525"/>
      <c r="H83" s="525"/>
      <c r="I83" s="525"/>
      <c r="J83" s="525"/>
      <c r="K83" s="525"/>
      <c r="L83" s="304">
        <v>198</v>
      </c>
      <c r="M83" s="529"/>
      <c r="N83" s="529"/>
      <c r="O83" s="529"/>
      <c r="P83" s="529"/>
      <c r="Q83" s="529"/>
      <c r="R83" s="525" t="s">
        <v>22</v>
      </c>
      <c r="S83" s="525"/>
      <c r="T83" s="525"/>
      <c r="U83" s="525"/>
      <c r="V83" s="525"/>
      <c r="W83" s="304">
        <v>54</v>
      </c>
      <c r="X83" s="546"/>
      <c r="Y83" s="546"/>
      <c r="Z83" s="546"/>
      <c r="AA83" s="546"/>
      <c r="AB83" s="546"/>
      <c r="AC83" s="298">
        <v>611</v>
      </c>
      <c r="AD83" s="492"/>
      <c r="AE83" s="492"/>
      <c r="AF83" s="492"/>
      <c r="AG83" s="492"/>
      <c r="AH83" s="492"/>
      <c r="AI83" s="301" t="s">
        <v>397</v>
      </c>
    </row>
    <row r="84" spans="1:35" ht="15" hidden="1" customHeight="1" x14ac:dyDescent="0.25">
      <c r="A84" s="302">
        <v>78</v>
      </c>
      <c r="B84" s="525" t="s">
        <v>23</v>
      </c>
      <c r="C84" s="525"/>
      <c r="D84" s="525"/>
      <c r="E84" s="525"/>
      <c r="F84" s="525"/>
      <c r="G84" s="525"/>
      <c r="H84" s="525"/>
      <c r="I84" s="525"/>
      <c r="J84" s="525"/>
      <c r="K84" s="525"/>
      <c r="L84" s="304">
        <v>832</v>
      </c>
      <c r="M84" s="546"/>
      <c r="N84" s="546"/>
      <c r="O84" s="546"/>
      <c r="P84" s="546"/>
      <c r="Q84" s="546"/>
      <c r="R84" s="525" t="s">
        <v>24</v>
      </c>
      <c r="S84" s="525"/>
      <c r="T84" s="525"/>
      <c r="U84" s="525"/>
      <c r="V84" s="525"/>
      <c r="W84" s="304">
        <v>833</v>
      </c>
      <c r="X84" s="546"/>
      <c r="Y84" s="546"/>
      <c r="Z84" s="546"/>
      <c r="AA84" s="546"/>
      <c r="AB84" s="546"/>
      <c r="AC84" s="298">
        <v>834</v>
      </c>
      <c r="AD84" s="492"/>
      <c r="AE84" s="492"/>
      <c r="AF84" s="492"/>
      <c r="AG84" s="492"/>
      <c r="AH84" s="492"/>
      <c r="AI84" s="301" t="s">
        <v>397</v>
      </c>
    </row>
    <row r="85" spans="1:35" ht="15" hidden="1" customHeight="1" x14ac:dyDescent="0.25">
      <c r="A85" s="302">
        <v>79</v>
      </c>
      <c r="B85" s="525" t="s">
        <v>59</v>
      </c>
      <c r="C85" s="525"/>
      <c r="D85" s="525"/>
      <c r="E85" s="525"/>
      <c r="F85" s="525"/>
      <c r="G85" s="525"/>
      <c r="H85" s="525"/>
      <c r="I85" s="525"/>
      <c r="J85" s="525"/>
      <c r="K85" s="525"/>
      <c r="L85" s="304">
        <v>912</v>
      </c>
      <c r="M85" s="529"/>
      <c r="N85" s="529"/>
      <c r="O85" s="529"/>
      <c r="P85" s="529"/>
      <c r="Q85" s="529"/>
      <c r="R85" s="525" t="s">
        <v>60</v>
      </c>
      <c r="S85" s="525"/>
      <c r="T85" s="525"/>
      <c r="U85" s="525"/>
      <c r="V85" s="525"/>
      <c r="W85" s="304">
        <v>167</v>
      </c>
      <c r="X85" s="529"/>
      <c r="Y85" s="529"/>
      <c r="Z85" s="529"/>
      <c r="AA85" s="529"/>
      <c r="AB85" s="529"/>
      <c r="AC85" s="298">
        <v>747</v>
      </c>
      <c r="AD85" s="492"/>
      <c r="AE85" s="492"/>
      <c r="AF85" s="492"/>
      <c r="AG85" s="492"/>
      <c r="AH85" s="492"/>
      <c r="AI85" s="299" t="s">
        <v>397</v>
      </c>
    </row>
    <row r="86" spans="1:35" ht="29.25" customHeight="1" x14ac:dyDescent="0.25">
      <c r="A86" s="302">
        <v>50</v>
      </c>
      <c r="B86" s="548" t="s">
        <v>84</v>
      </c>
      <c r="C86" s="549"/>
      <c r="D86" s="549"/>
      <c r="E86" s="549"/>
      <c r="F86" s="549"/>
      <c r="G86" s="549"/>
      <c r="H86" s="549"/>
      <c r="I86" s="549"/>
      <c r="J86" s="549"/>
      <c r="K86" s="549"/>
      <c r="L86" s="549"/>
      <c r="M86" s="549"/>
      <c r="N86" s="549"/>
      <c r="O86" s="549"/>
      <c r="P86" s="549"/>
      <c r="Q86" s="550"/>
      <c r="R86" s="525" t="s">
        <v>177</v>
      </c>
      <c r="S86" s="525"/>
      <c r="T86" s="525"/>
      <c r="U86" s="525"/>
      <c r="V86" s="525"/>
      <c r="W86" s="551" t="s">
        <v>178</v>
      </c>
      <c r="X86" s="552"/>
      <c r="Y86" s="552"/>
      <c r="Z86" s="552"/>
      <c r="AA86" s="552"/>
      <c r="AB86" s="553"/>
      <c r="AC86" s="298">
        <v>31</v>
      </c>
      <c r="AD86" s="492">
        <f>+X55</f>
        <v>1369129</v>
      </c>
      <c r="AE86" s="492"/>
      <c r="AF86" s="492"/>
      <c r="AG86" s="492"/>
      <c r="AH86" s="492"/>
      <c r="AI86" s="299" t="s">
        <v>396</v>
      </c>
    </row>
    <row r="87" spans="1:35" hidden="1" x14ac:dyDescent="0.25">
      <c r="A87" s="302">
        <v>81</v>
      </c>
      <c r="B87" s="525" t="s">
        <v>152</v>
      </c>
      <c r="C87" s="525"/>
      <c r="D87" s="525"/>
      <c r="E87" s="525"/>
      <c r="F87" s="525"/>
      <c r="G87" s="525"/>
      <c r="H87" s="525"/>
      <c r="I87" s="525"/>
      <c r="J87" s="525"/>
      <c r="K87" s="525"/>
      <c r="L87" s="304">
        <v>58</v>
      </c>
      <c r="M87" s="529"/>
      <c r="N87" s="529"/>
      <c r="O87" s="529"/>
      <c r="P87" s="529"/>
      <c r="Q87" s="529"/>
      <c r="R87" s="525" t="s">
        <v>153</v>
      </c>
      <c r="S87" s="525"/>
      <c r="T87" s="525"/>
      <c r="U87" s="525"/>
      <c r="V87" s="525"/>
      <c r="W87" s="304">
        <v>870</v>
      </c>
      <c r="X87" s="546"/>
      <c r="Y87" s="546"/>
      <c r="Z87" s="546"/>
      <c r="AA87" s="546"/>
      <c r="AB87" s="546"/>
      <c r="AC87" s="298">
        <v>871</v>
      </c>
      <c r="AD87" s="492"/>
      <c r="AE87" s="492"/>
      <c r="AF87" s="492"/>
      <c r="AG87" s="492"/>
      <c r="AH87" s="492"/>
      <c r="AI87" s="299" t="s">
        <v>397</v>
      </c>
    </row>
    <row r="88" spans="1:35" x14ac:dyDescent="0.25">
      <c r="A88" s="302">
        <v>82</v>
      </c>
      <c r="B88" s="554" t="s">
        <v>154</v>
      </c>
      <c r="C88" s="554"/>
      <c r="D88" s="554"/>
      <c r="E88" s="554"/>
      <c r="F88" s="554"/>
      <c r="G88" s="554"/>
      <c r="H88" s="554"/>
      <c r="I88" s="554"/>
      <c r="J88" s="554"/>
      <c r="K88" s="554"/>
      <c r="L88" s="554"/>
      <c r="M88" s="554"/>
      <c r="N88" s="554"/>
      <c r="O88" s="554"/>
      <c r="P88" s="554"/>
      <c r="Q88" s="554"/>
      <c r="R88" s="554"/>
      <c r="S88" s="554"/>
      <c r="T88" s="554"/>
      <c r="U88" s="554"/>
      <c r="V88" s="554"/>
      <c r="W88" s="554"/>
      <c r="X88" s="554"/>
      <c r="Y88" s="554"/>
      <c r="Z88" s="554"/>
      <c r="AA88" s="554"/>
      <c r="AB88" s="554"/>
      <c r="AC88" s="297">
        <v>1645</v>
      </c>
      <c r="AD88" s="492">
        <f>'DJ 1947 RégimenTransparencia'!S24</f>
        <v>137219</v>
      </c>
      <c r="AE88" s="492"/>
      <c r="AF88" s="492"/>
      <c r="AG88" s="492"/>
      <c r="AH88" s="492"/>
      <c r="AI88" s="299" t="s">
        <v>397</v>
      </c>
    </row>
    <row r="89" spans="1:35" hidden="1" x14ac:dyDescent="0.25">
      <c r="A89" s="303">
        <v>83</v>
      </c>
      <c r="B89" s="507" t="s">
        <v>155</v>
      </c>
      <c r="C89" s="507"/>
      <c r="D89" s="507"/>
      <c r="E89" s="507"/>
      <c r="F89" s="507"/>
      <c r="G89" s="507"/>
      <c r="H89" s="507"/>
      <c r="I89" s="507"/>
      <c r="J89" s="507"/>
      <c r="K89" s="507"/>
      <c r="L89" s="297">
        <v>181</v>
      </c>
      <c r="M89" s="492"/>
      <c r="N89" s="492"/>
      <c r="O89" s="492"/>
      <c r="P89" s="492"/>
      <c r="Q89" s="492"/>
      <c r="R89" s="507" t="s">
        <v>156</v>
      </c>
      <c r="S89" s="507"/>
      <c r="T89" s="507"/>
      <c r="U89" s="507"/>
      <c r="V89" s="507"/>
      <c r="W89" s="297">
        <v>881</v>
      </c>
      <c r="X89" s="520"/>
      <c r="Y89" s="520"/>
      <c r="Z89" s="520"/>
      <c r="AA89" s="520"/>
      <c r="AB89" s="520"/>
      <c r="AC89" s="297">
        <v>882</v>
      </c>
      <c r="AD89" s="492"/>
      <c r="AE89" s="492"/>
      <c r="AF89" s="492"/>
      <c r="AG89" s="492"/>
      <c r="AH89" s="492"/>
      <c r="AI89" s="299" t="s">
        <v>397</v>
      </c>
    </row>
    <row r="90" spans="1:35" hidden="1" x14ac:dyDescent="0.25">
      <c r="A90" s="303">
        <v>84</v>
      </c>
      <c r="B90" s="519" t="s">
        <v>25</v>
      </c>
      <c r="C90" s="519"/>
      <c r="D90" s="519"/>
      <c r="E90" s="519"/>
      <c r="F90" s="519"/>
      <c r="G90" s="519"/>
      <c r="H90" s="519"/>
      <c r="I90" s="519"/>
      <c r="J90" s="519"/>
      <c r="K90" s="519"/>
      <c r="L90" s="297">
        <v>1646</v>
      </c>
      <c r="M90" s="520"/>
      <c r="N90" s="520"/>
      <c r="O90" s="520"/>
      <c r="P90" s="520"/>
      <c r="Q90" s="520"/>
      <c r="R90" s="519" t="s">
        <v>26</v>
      </c>
      <c r="S90" s="519"/>
      <c r="T90" s="519"/>
      <c r="U90" s="519"/>
      <c r="V90" s="519"/>
      <c r="W90" s="297">
        <v>1647</v>
      </c>
      <c r="X90" s="520"/>
      <c r="Y90" s="520"/>
      <c r="Z90" s="520"/>
      <c r="AA90" s="520"/>
      <c r="AB90" s="520"/>
      <c r="AC90" s="297">
        <v>1648</v>
      </c>
      <c r="AD90" s="492"/>
      <c r="AE90" s="492"/>
      <c r="AF90" s="492"/>
      <c r="AG90" s="492"/>
      <c r="AH90" s="492"/>
      <c r="AI90" s="299" t="s">
        <v>397</v>
      </c>
    </row>
    <row r="91" spans="1:35" hidden="1" x14ac:dyDescent="0.25">
      <c r="A91" s="303">
        <v>85</v>
      </c>
      <c r="B91" s="522" t="s">
        <v>157</v>
      </c>
      <c r="C91" s="522"/>
      <c r="D91" s="522"/>
      <c r="E91" s="522"/>
      <c r="F91" s="522"/>
      <c r="G91" s="522"/>
      <c r="H91" s="522"/>
      <c r="I91" s="522"/>
      <c r="J91" s="522"/>
      <c r="K91" s="522"/>
      <c r="L91" s="522"/>
      <c r="M91" s="522"/>
      <c r="N91" s="522"/>
      <c r="O91" s="522"/>
      <c r="P91" s="522"/>
      <c r="Q91" s="522"/>
      <c r="R91" s="522"/>
      <c r="S91" s="522"/>
      <c r="T91" s="522"/>
      <c r="U91" s="522"/>
      <c r="V91" s="522"/>
      <c r="W91" s="522"/>
      <c r="X91" s="522"/>
      <c r="Y91" s="522"/>
      <c r="Z91" s="522"/>
      <c r="AA91" s="522"/>
      <c r="AB91" s="522"/>
      <c r="AC91" s="297">
        <v>900</v>
      </c>
      <c r="AD91" s="492"/>
      <c r="AE91" s="492"/>
      <c r="AF91" s="492"/>
      <c r="AG91" s="492"/>
      <c r="AH91" s="492"/>
      <c r="AI91" s="299" t="s">
        <v>396</v>
      </c>
    </row>
    <row r="92" spans="1:35" s="34" customFormat="1" hidden="1" x14ac:dyDescent="0.25">
      <c r="A92" s="303">
        <v>86</v>
      </c>
      <c r="B92" s="576" t="s">
        <v>62</v>
      </c>
      <c r="C92" s="577"/>
      <c r="D92" s="577"/>
      <c r="E92" s="577"/>
      <c r="F92" s="577"/>
      <c r="G92" s="577"/>
      <c r="H92" s="577"/>
      <c r="I92" s="577"/>
      <c r="J92" s="577"/>
      <c r="K92" s="577"/>
      <c r="L92" s="577"/>
      <c r="M92" s="577"/>
      <c r="N92" s="577"/>
      <c r="O92" s="577"/>
      <c r="P92" s="577"/>
      <c r="Q92" s="577"/>
      <c r="R92" s="577"/>
      <c r="S92" s="577"/>
      <c r="T92" s="577"/>
      <c r="U92" s="577"/>
      <c r="V92" s="577"/>
      <c r="W92" s="577"/>
      <c r="X92" s="577"/>
      <c r="Y92" s="577"/>
      <c r="Z92" s="577"/>
      <c r="AA92" s="577"/>
      <c r="AB92" s="578"/>
      <c r="AC92" s="310">
        <v>1796</v>
      </c>
      <c r="AD92" s="558"/>
      <c r="AE92" s="559"/>
      <c r="AF92" s="559"/>
      <c r="AG92" s="559"/>
      <c r="AH92" s="560"/>
      <c r="AI92" s="311" t="s">
        <v>396</v>
      </c>
    </row>
    <row r="93" spans="1:35" ht="15.75" customHeight="1" thickBot="1" x14ac:dyDescent="0.3">
      <c r="A93" s="302">
        <v>87</v>
      </c>
      <c r="B93" s="564" t="s">
        <v>158</v>
      </c>
      <c r="C93" s="565"/>
      <c r="D93" s="565"/>
      <c r="E93" s="565"/>
      <c r="F93" s="565"/>
      <c r="G93" s="565"/>
      <c r="H93" s="565"/>
      <c r="I93" s="565"/>
      <c r="J93" s="565"/>
      <c r="K93" s="565"/>
      <c r="L93" s="565"/>
      <c r="M93" s="565"/>
      <c r="N93" s="565"/>
      <c r="O93" s="565"/>
      <c r="P93" s="565"/>
      <c r="Q93" s="565"/>
      <c r="R93" s="565"/>
      <c r="S93" s="565"/>
      <c r="T93" s="565"/>
      <c r="U93" s="565"/>
      <c r="V93" s="565"/>
      <c r="W93" s="565"/>
      <c r="X93" s="565"/>
      <c r="Y93" s="565"/>
      <c r="Z93" s="565"/>
      <c r="AA93" s="565"/>
      <c r="AB93" s="566"/>
      <c r="AC93" s="306">
        <v>305</v>
      </c>
      <c r="AD93" s="567">
        <f>+AD86-AD88</f>
        <v>1231910</v>
      </c>
      <c r="AE93" s="568"/>
      <c r="AF93" s="568"/>
      <c r="AG93" s="568"/>
      <c r="AH93" s="569"/>
      <c r="AI93" s="312" t="s">
        <v>398</v>
      </c>
    </row>
    <row r="94" spans="1:35" ht="15" customHeight="1" x14ac:dyDescent="0.25">
      <c r="A94" s="302">
        <v>88</v>
      </c>
      <c r="B94" s="507" t="s">
        <v>159</v>
      </c>
      <c r="C94" s="507"/>
      <c r="D94" s="507"/>
      <c r="E94" s="507"/>
      <c r="F94" s="507"/>
      <c r="G94" s="507"/>
      <c r="H94" s="507"/>
      <c r="I94" s="507"/>
      <c r="J94" s="507"/>
      <c r="K94" s="507"/>
      <c r="L94" s="297">
        <v>85</v>
      </c>
      <c r="M94" s="570"/>
      <c r="N94" s="570"/>
      <c r="O94" s="570"/>
      <c r="P94" s="570"/>
      <c r="Q94" s="313" t="s">
        <v>396</v>
      </c>
      <c r="R94" s="571" t="s">
        <v>61</v>
      </c>
      <c r="S94" s="572"/>
      <c r="T94" s="572"/>
      <c r="U94" s="572"/>
      <c r="V94" s="572"/>
      <c r="W94" s="572"/>
      <c r="X94" s="572"/>
      <c r="Y94" s="572"/>
      <c r="Z94" s="572"/>
      <c r="AA94" s="572"/>
      <c r="AB94" s="572"/>
      <c r="AC94" s="573"/>
      <c r="AD94" s="574"/>
      <c r="AE94" s="572"/>
      <c r="AF94" s="572"/>
      <c r="AG94" s="572"/>
      <c r="AH94" s="572"/>
      <c r="AI94" s="575"/>
    </row>
    <row r="95" spans="1:35" x14ac:dyDescent="0.25">
      <c r="A95" s="302">
        <v>89</v>
      </c>
      <c r="B95" s="507" t="s">
        <v>99</v>
      </c>
      <c r="C95" s="507"/>
      <c r="D95" s="507"/>
      <c r="E95" s="507"/>
      <c r="F95" s="507"/>
      <c r="G95" s="507"/>
      <c r="H95" s="507"/>
      <c r="I95" s="507"/>
      <c r="J95" s="507"/>
      <c r="K95" s="507"/>
      <c r="L95" s="297">
        <v>86</v>
      </c>
      <c r="M95" s="570"/>
      <c r="N95" s="570"/>
      <c r="O95" s="570"/>
      <c r="P95" s="570"/>
      <c r="Q95" s="313" t="s">
        <v>397</v>
      </c>
      <c r="R95" s="302">
        <v>91</v>
      </c>
      <c r="S95" s="554" t="s">
        <v>160</v>
      </c>
      <c r="T95" s="554"/>
      <c r="U95" s="554"/>
      <c r="V95" s="554"/>
      <c r="W95" s="554"/>
      <c r="X95" s="554"/>
      <c r="Y95" s="554"/>
      <c r="Z95" s="554"/>
      <c r="AA95" s="554"/>
      <c r="AB95" s="554"/>
      <c r="AC95" s="297">
        <v>90</v>
      </c>
      <c r="AD95" s="492">
        <f>+AD93</f>
        <v>1231910</v>
      </c>
      <c r="AE95" s="492"/>
      <c r="AF95" s="492"/>
      <c r="AG95" s="492"/>
      <c r="AH95" s="492"/>
      <c r="AI95" s="299" t="s">
        <v>396</v>
      </c>
    </row>
    <row r="96" spans="1:35" x14ac:dyDescent="0.25">
      <c r="A96" s="561" t="s">
        <v>12</v>
      </c>
      <c r="B96" s="562"/>
      <c r="C96" s="562"/>
      <c r="D96" s="562"/>
      <c r="E96" s="562"/>
      <c r="F96" s="562"/>
      <c r="G96" s="562"/>
      <c r="H96" s="562"/>
      <c r="I96" s="562"/>
      <c r="J96" s="562"/>
      <c r="K96" s="562"/>
      <c r="L96" s="562"/>
      <c r="M96" s="562"/>
      <c r="N96" s="562"/>
      <c r="O96" s="562"/>
      <c r="P96" s="562"/>
      <c r="Q96" s="563"/>
      <c r="R96" s="302">
        <v>92</v>
      </c>
      <c r="S96" s="554" t="s">
        <v>27</v>
      </c>
      <c r="T96" s="554"/>
      <c r="U96" s="554"/>
      <c r="V96" s="554"/>
      <c r="W96" s="554"/>
      <c r="X96" s="554"/>
      <c r="Y96" s="554"/>
      <c r="Z96" s="554"/>
      <c r="AA96" s="554"/>
      <c r="AB96" s="554"/>
      <c r="AC96" s="297">
        <v>39</v>
      </c>
      <c r="AD96" s="492"/>
      <c r="AE96" s="492"/>
      <c r="AF96" s="492"/>
      <c r="AG96" s="492"/>
      <c r="AH96" s="492"/>
      <c r="AI96" s="299" t="s">
        <v>396</v>
      </c>
    </row>
    <row r="97" spans="1:35" x14ac:dyDescent="0.25">
      <c r="A97" s="302">
        <v>90</v>
      </c>
      <c r="B97" s="507" t="s">
        <v>100</v>
      </c>
      <c r="C97" s="507"/>
      <c r="D97" s="507"/>
      <c r="E97" s="507"/>
      <c r="F97" s="507"/>
      <c r="G97" s="507"/>
      <c r="H97" s="507"/>
      <c r="I97" s="507"/>
      <c r="J97" s="507"/>
      <c r="K97" s="507"/>
      <c r="L97" s="297">
        <v>87</v>
      </c>
      <c r="M97" s="570"/>
      <c r="N97" s="570"/>
      <c r="O97" s="570"/>
      <c r="P97" s="570"/>
      <c r="Q97" s="313" t="s">
        <v>398</v>
      </c>
      <c r="R97" s="302">
        <v>93</v>
      </c>
      <c r="S97" s="554" t="s">
        <v>56</v>
      </c>
      <c r="T97" s="554"/>
      <c r="U97" s="554"/>
      <c r="V97" s="554"/>
      <c r="W97" s="554"/>
      <c r="X97" s="554"/>
      <c r="Y97" s="554"/>
      <c r="Z97" s="554"/>
      <c r="AA97" s="554"/>
      <c r="AB97" s="554"/>
      <c r="AC97" s="297">
        <v>91</v>
      </c>
      <c r="AD97" s="492"/>
      <c r="AE97" s="492"/>
      <c r="AF97" s="492"/>
      <c r="AG97" s="492"/>
      <c r="AH97" s="492"/>
      <c r="AI97" s="299" t="s">
        <v>398</v>
      </c>
    </row>
    <row r="98" spans="1:35" x14ac:dyDescent="0.25">
      <c r="A98" s="555" t="s">
        <v>114</v>
      </c>
      <c r="B98" s="556"/>
      <c r="C98" s="556"/>
      <c r="D98" s="556"/>
      <c r="E98" s="556"/>
      <c r="F98" s="556"/>
      <c r="G98" s="556"/>
      <c r="H98" s="556"/>
      <c r="I98" s="556"/>
      <c r="J98" s="556"/>
      <c r="K98" s="556"/>
      <c r="L98" s="556"/>
      <c r="M98" s="556"/>
      <c r="N98" s="556"/>
      <c r="O98" s="556"/>
      <c r="P98" s="556"/>
      <c r="Q98" s="557"/>
      <c r="R98" s="314"/>
      <c r="S98" s="315"/>
      <c r="T98" s="315"/>
      <c r="U98" s="315"/>
      <c r="V98" s="315"/>
      <c r="W98" s="315"/>
      <c r="X98" s="315"/>
      <c r="Y98" s="315"/>
      <c r="Z98" s="315"/>
      <c r="AA98" s="315"/>
      <c r="AB98" s="315"/>
      <c r="AC98" s="316"/>
      <c r="AD98" s="38"/>
      <c r="AE98" s="39"/>
      <c r="AF98" s="39"/>
      <c r="AG98" s="39"/>
      <c r="AH98" s="39"/>
      <c r="AI98" s="317"/>
    </row>
    <row r="99" spans="1:35" x14ac:dyDescent="0.25">
      <c r="A99" s="601" t="s">
        <v>116</v>
      </c>
      <c r="B99" s="507"/>
      <c r="C99" s="507"/>
      <c r="D99" s="507"/>
      <c r="E99" s="507"/>
      <c r="F99" s="507"/>
      <c r="G99" s="507"/>
      <c r="H99" s="507"/>
      <c r="I99" s="507"/>
      <c r="J99" s="507"/>
      <c r="K99" s="507"/>
      <c r="L99" s="602" t="s">
        <v>63</v>
      </c>
      <c r="M99" s="602"/>
      <c r="N99" s="602"/>
      <c r="O99" s="602"/>
      <c r="P99" s="602"/>
      <c r="Q99" s="603"/>
      <c r="R99" s="604" t="s">
        <v>101</v>
      </c>
      <c r="S99" s="598"/>
      <c r="T99" s="598"/>
      <c r="U99" s="598"/>
      <c r="V99" s="598"/>
      <c r="W99" s="598"/>
      <c r="X99" s="598"/>
      <c r="Y99" s="598"/>
      <c r="Z99" s="598"/>
      <c r="AA99" s="598"/>
      <c r="AB99" s="598"/>
      <c r="AC99" s="605"/>
      <c r="AD99" s="597"/>
      <c r="AE99" s="598"/>
      <c r="AF99" s="598"/>
      <c r="AG99" s="598"/>
      <c r="AH99" s="598"/>
      <c r="AI99" s="599"/>
    </row>
    <row r="100" spans="1:35" x14ac:dyDescent="0.25">
      <c r="A100" s="318">
        <v>301</v>
      </c>
      <c r="B100" s="600"/>
      <c r="C100" s="600"/>
      <c r="D100" s="600"/>
      <c r="E100" s="600"/>
      <c r="F100" s="600"/>
      <c r="G100" s="600"/>
      <c r="H100" s="600"/>
      <c r="I100" s="600"/>
      <c r="J100" s="600"/>
      <c r="K100" s="600"/>
      <c r="L100" s="298">
        <v>306</v>
      </c>
      <c r="M100" s="600"/>
      <c r="N100" s="600"/>
      <c r="O100" s="600"/>
      <c r="P100" s="600"/>
      <c r="Q100" s="600"/>
      <c r="R100" s="302">
        <f>R97+1</f>
        <v>94</v>
      </c>
      <c r="S100" s="554" t="s">
        <v>115</v>
      </c>
      <c r="T100" s="554"/>
      <c r="U100" s="554"/>
      <c r="V100" s="554"/>
      <c r="W100" s="554"/>
      <c r="X100" s="554"/>
      <c r="Y100" s="554"/>
      <c r="Z100" s="554"/>
      <c r="AA100" s="554"/>
      <c r="AB100" s="554"/>
      <c r="AC100" s="304">
        <v>92</v>
      </c>
      <c r="AD100" s="492"/>
      <c r="AE100" s="492"/>
      <c r="AF100" s="492"/>
      <c r="AG100" s="492"/>
      <c r="AH100" s="492"/>
      <c r="AI100" s="319" t="s">
        <v>396</v>
      </c>
    </row>
    <row r="101" spans="1:35" x14ac:dyDescent="0.25">
      <c r="A101" s="586">
        <v>780</v>
      </c>
      <c r="B101" s="587" t="s">
        <v>118</v>
      </c>
      <c r="C101" s="587"/>
      <c r="D101" s="587"/>
      <c r="E101" s="587"/>
      <c r="F101" s="587"/>
      <c r="G101" s="587"/>
      <c r="H101" s="587"/>
      <c r="I101" s="587"/>
      <c r="J101" s="587"/>
      <c r="K101" s="587"/>
      <c r="L101" s="588"/>
      <c r="M101" s="579" t="s">
        <v>119</v>
      </c>
      <c r="N101" s="579"/>
      <c r="O101" s="579"/>
      <c r="P101" s="579"/>
      <c r="Q101" s="580"/>
      <c r="R101" s="591"/>
      <c r="S101" s="592"/>
      <c r="T101" s="592"/>
      <c r="U101" s="592"/>
      <c r="V101" s="592"/>
      <c r="W101" s="592"/>
      <c r="X101" s="592"/>
      <c r="Y101" s="592"/>
      <c r="Z101" s="592"/>
      <c r="AA101" s="592"/>
      <c r="AB101" s="592"/>
      <c r="AC101" s="593"/>
      <c r="AD101" s="594"/>
      <c r="AE101" s="595"/>
      <c r="AF101" s="595"/>
      <c r="AG101" s="595"/>
      <c r="AH101" s="595"/>
      <c r="AI101" s="596"/>
    </row>
    <row r="102" spans="1:35" x14ac:dyDescent="0.25">
      <c r="A102" s="586"/>
      <c r="B102" s="587"/>
      <c r="C102" s="587"/>
      <c r="D102" s="587"/>
      <c r="E102" s="587"/>
      <c r="F102" s="587"/>
      <c r="G102" s="587"/>
      <c r="H102" s="587"/>
      <c r="I102" s="587"/>
      <c r="J102" s="587"/>
      <c r="K102" s="587"/>
      <c r="L102" s="589"/>
      <c r="M102" s="579" t="s">
        <v>120</v>
      </c>
      <c r="N102" s="579"/>
      <c r="O102" s="579"/>
      <c r="P102" s="579"/>
      <c r="Q102" s="580"/>
      <c r="R102" s="302">
        <f>+R100+1</f>
        <v>95</v>
      </c>
      <c r="S102" s="554" t="s">
        <v>117</v>
      </c>
      <c r="T102" s="554"/>
      <c r="U102" s="554"/>
      <c r="V102" s="554"/>
      <c r="W102" s="554"/>
      <c r="X102" s="554"/>
      <c r="Y102" s="554"/>
      <c r="Z102" s="554"/>
      <c r="AA102" s="554"/>
      <c r="AB102" s="554"/>
      <c r="AC102" s="304">
        <v>93</v>
      </c>
      <c r="AD102" s="492"/>
      <c r="AE102" s="492"/>
      <c r="AF102" s="492"/>
      <c r="AG102" s="492"/>
      <c r="AH102" s="492"/>
      <c r="AI102" s="319" t="s">
        <v>396</v>
      </c>
    </row>
    <row r="103" spans="1:35" x14ac:dyDescent="0.25">
      <c r="A103" s="586"/>
      <c r="B103" s="587"/>
      <c r="C103" s="587"/>
      <c r="D103" s="587"/>
      <c r="E103" s="587"/>
      <c r="F103" s="587"/>
      <c r="G103" s="587"/>
      <c r="H103" s="587"/>
      <c r="I103" s="587"/>
      <c r="J103" s="587"/>
      <c r="K103" s="587"/>
      <c r="L103" s="589"/>
      <c r="M103" s="579" t="s">
        <v>64</v>
      </c>
      <c r="N103" s="579"/>
      <c r="O103" s="579"/>
      <c r="P103" s="579"/>
      <c r="Q103" s="580"/>
      <c r="R103" s="591"/>
      <c r="S103" s="592"/>
      <c r="T103" s="592"/>
      <c r="U103" s="592"/>
      <c r="V103" s="592"/>
      <c r="W103" s="592"/>
      <c r="X103" s="592"/>
      <c r="Y103" s="592"/>
      <c r="Z103" s="592"/>
      <c r="AA103" s="592"/>
      <c r="AB103" s="592"/>
      <c r="AC103" s="593"/>
      <c r="AD103" s="594"/>
      <c r="AE103" s="595"/>
      <c r="AF103" s="595"/>
      <c r="AG103" s="595"/>
      <c r="AH103" s="595"/>
      <c r="AI103" s="596"/>
    </row>
    <row r="104" spans="1:35" x14ac:dyDescent="0.25">
      <c r="A104" s="586"/>
      <c r="B104" s="587"/>
      <c r="C104" s="587"/>
      <c r="D104" s="587"/>
      <c r="E104" s="587"/>
      <c r="F104" s="587"/>
      <c r="G104" s="587"/>
      <c r="H104" s="587"/>
      <c r="I104" s="587"/>
      <c r="J104" s="587"/>
      <c r="K104" s="587"/>
      <c r="L104" s="589"/>
      <c r="M104" s="579" t="s">
        <v>121</v>
      </c>
      <c r="N104" s="579"/>
      <c r="O104" s="579"/>
      <c r="P104" s="579"/>
      <c r="Q104" s="580"/>
      <c r="R104" s="302">
        <f>+R102+1</f>
        <v>96</v>
      </c>
      <c r="S104" s="554" t="s">
        <v>28</v>
      </c>
      <c r="T104" s="554"/>
      <c r="U104" s="554"/>
      <c r="V104" s="554"/>
      <c r="W104" s="554"/>
      <c r="X104" s="554"/>
      <c r="Y104" s="554"/>
      <c r="Z104" s="554"/>
      <c r="AA104" s="554"/>
      <c r="AB104" s="554"/>
      <c r="AC104" s="304">
        <v>94</v>
      </c>
      <c r="AD104" s="492"/>
      <c r="AE104" s="492"/>
      <c r="AF104" s="492"/>
      <c r="AG104" s="492"/>
      <c r="AH104" s="492"/>
      <c r="AI104" s="319" t="s">
        <v>398</v>
      </c>
    </row>
    <row r="105" spans="1:35" ht="15.75" thickBot="1" x14ac:dyDescent="0.3">
      <c r="A105" s="586"/>
      <c r="B105" s="587"/>
      <c r="C105" s="587"/>
      <c r="D105" s="587"/>
      <c r="E105" s="587"/>
      <c r="F105" s="587"/>
      <c r="G105" s="587"/>
      <c r="H105" s="587"/>
      <c r="I105" s="587"/>
      <c r="J105" s="587"/>
      <c r="K105" s="587"/>
      <c r="L105" s="590"/>
      <c r="M105" s="579" t="s">
        <v>65</v>
      </c>
      <c r="N105" s="579"/>
      <c r="O105" s="579"/>
      <c r="P105" s="579"/>
      <c r="Q105" s="580"/>
      <c r="R105" s="581"/>
      <c r="S105" s="582"/>
      <c r="T105" s="582"/>
      <c r="U105" s="582"/>
      <c r="V105" s="582"/>
      <c r="W105" s="582"/>
      <c r="X105" s="582"/>
      <c r="Y105" s="582"/>
      <c r="Z105" s="582"/>
      <c r="AA105" s="582"/>
      <c r="AB105" s="582"/>
      <c r="AC105" s="583"/>
      <c r="AD105" s="584"/>
      <c r="AE105" s="582"/>
      <c r="AF105" s="582"/>
      <c r="AG105" s="582"/>
      <c r="AH105" s="582"/>
      <c r="AI105" s="585"/>
    </row>
  </sheetData>
  <mergeCells count="348">
    <mergeCell ref="AD99:AI99"/>
    <mergeCell ref="B100:K100"/>
    <mergeCell ref="M100:Q100"/>
    <mergeCell ref="S100:AB100"/>
    <mergeCell ref="AD100:AH100"/>
    <mergeCell ref="B97:K97"/>
    <mergeCell ref="R103:AC103"/>
    <mergeCell ref="A99:K99"/>
    <mergeCell ref="L99:Q99"/>
    <mergeCell ref="R99:AC99"/>
    <mergeCell ref="M97:P97"/>
    <mergeCell ref="AD103:AI103"/>
    <mergeCell ref="M104:Q104"/>
    <mergeCell ref="S104:AB104"/>
    <mergeCell ref="AD104:AH104"/>
    <mergeCell ref="M105:Q105"/>
    <mergeCell ref="R105:AC105"/>
    <mergeCell ref="AD105:AI105"/>
    <mergeCell ref="A101:A105"/>
    <mergeCell ref="B101:K105"/>
    <mergeCell ref="L101:L105"/>
    <mergeCell ref="M101:Q101"/>
    <mergeCell ref="R101:AC101"/>
    <mergeCell ref="AD101:AI101"/>
    <mergeCell ref="M102:Q102"/>
    <mergeCell ref="S102:AB102"/>
    <mergeCell ref="AD102:AH102"/>
    <mergeCell ref="M103:Q103"/>
    <mergeCell ref="AD96:AH96"/>
    <mergeCell ref="A98:Q98"/>
    <mergeCell ref="S97:AB97"/>
    <mergeCell ref="AD97:AH97"/>
    <mergeCell ref="AD92:AH92"/>
    <mergeCell ref="A96:Q96"/>
    <mergeCell ref="AD95:AH95"/>
    <mergeCell ref="B93:AB93"/>
    <mergeCell ref="AD93:AH93"/>
    <mergeCell ref="B94:K94"/>
    <mergeCell ref="M94:P94"/>
    <mergeCell ref="R94:AC94"/>
    <mergeCell ref="AD94:AI94"/>
    <mergeCell ref="B95:K95"/>
    <mergeCell ref="M95:P95"/>
    <mergeCell ref="S95:AB95"/>
    <mergeCell ref="B92:AB92"/>
    <mergeCell ref="S96:AB96"/>
    <mergeCell ref="AD90:AH90"/>
    <mergeCell ref="B91:AB91"/>
    <mergeCell ref="AD91:AH91"/>
    <mergeCell ref="B88:AB88"/>
    <mergeCell ref="AD88:AH88"/>
    <mergeCell ref="B89:K89"/>
    <mergeCell ref="M89:Q89"/>
    <mergeCell ref="R89:V89"/>
    <mergeCell ref="X89:AB89"/>
    <mergeCell ref="AD89:AH89"/>
    <mergeCell ref="B90:K90"/>
    <mergeCell ref="M90:Q90"/>
    <mergeCell ref="X90:AB90"/>
    <mergeCell ref="R90:V90"/>
    <mergeCell ref="AD86:AH86"/>
    <mergeCell ref="B87:K87"/>
    <mergeCell ref="M87:Q87"/>
    <mergeCell ref="R87:V87"/>
    <mergeCell ref="X87:AB87"/>
    <mergeCell ref="AD87:AH87"/>
    <mergeCell ref="B84:K84"/>
    <mergeCell ref="M84:Q84"/>
    <mergeCell ref="R84:V84"/>
    <mergeCell ref="X84:AB84"/>
    <mergeCell ref="AD84:AH84"/>
    <mergeCell ref="B85:K85"/>
    <mergeCell ref="M85:Q85"/>
    <mergeCell ref="R85:V85"/>
    <mergeCell ref="X85:AB85"/>
    <mergeCell ref="AD85:AH85"/>
    <mergeCell ref="B86:Q86"/>
    <mergeCell ref="W86:AB86"/>
    <mergeCell ref="R86:V86"/>
    <mergeCell ref="X82:AB82"/>
    <mergeCell ref="AD82:AH82"/>
    <mergeCell ref="B83:K83"/>
    <mergeCell ref="M83:Q83"/>
    <mergeCell ref="R83:V83"/>
    <mergeCell ref="X83:AB83"/>
    <mergeCell ref="AD83:AH83"/>
    <mergeCell ref="B80:K80"/>
    <mergeCell ref="M80:Q80"/>
    <mergeCell ref="R80:V80"/>
    <mergeCell ref="X80:AB80"/>
    <mergeCell ref="AD80:AH80"/>
    <mergeCell ref="B81:K81"/>
    <mergeCell ref="M81:Q81"/>
    <mergeCell ref="R81:V81"/>
    <mergeCell ref="X81:AB81"/>
    <mergeCell ref="AD81:AH81"/>
    <mergeCell ref="B82:K82"/>
    <mergeCell ref="M82:Q82"/>
    <mergeCell ref="R82:V82"/>
    <mergeCell ref="X79:AB79"/>
    <mergeCell ref="AD79:AH79"/>
    <mergeCell ref="B77:K77"/>
    <mergeCell ref="M77:Q77"/>
    <mergeCell ref="R77:V77"/>
    <mergeCell ref="X77:AB77"/>
    <mergeCell ref="AD77:AH77"/>
    <mergeCell ref="B78:K78"/>
    <mergeCell ref="M78:Q78"/>
    <mergeCell ref="R78:V78"/>
    <mergeCell ref="X78:AB78"/>
    <mergeCell ref="AD78:AH78"/>
    <mergeCell ref="B79:P79"/>
    <mergeCell ref="R79:V79"/>
    <mergeCell ref="X75:AB75"/>
    <mergeCell ref="AD75:AH75"/>
    <mergeCell ref="B76:K76"/>
    <mergeCell ref="M76:Q76"/>
    <mergeCell ref="R76:V76"/>
    <mergeCell ref="X76:AB76"/>
    <mergeCell ref="AD76:AH76"/>
    <mergeCell ref="B73:P73"/>
    <mergeCell ref="R73:V73"/>
    <mergeCell ref="W73:AB73"/>
    <mergeCell ref="AD73:AH73"/>
    <mergeCell ref="B74:K74"/>
    <mergeCell ref="M74:Q74"/>
    <mergeCell ref="R74:V74"/>
    <mergeCell ref="X74:AB74"/>
    <mergeCell ref="AD74:AH74"/>
    <mergeCell ref="B75:K75"/>
    <mergeCell ref="M75:Q75"/>
    <mergeCell ref="R75:V75"/>
    <mergeCell ref="X71:AB71"/>
    <mergeCell ref="AD71:AH71"/>
    <mergeCell ref="B72:P72"/>
    <mergeCell ref="R72:V72"/>
    <mergeCell ref="X72:AB72"/>
    <mergeCell ref="AD72:AH72"/>
    <mergeCell ref="B69:P69"/>
    <mergeCell ref="R69:V69"/>
    <mergeCell ref="W69:AB69"/>
    <mergeCell ref="AD69:AH69"/>
    <mergeCell ref="B70:P70"/>
    <mergeCell ref="R70:V70"/>
    <mergeCell ref="X70:AB70"/>
    <mergeCell ref="AD70:AH70"/>
    <mergeCell ref="B71:P71"/>
    <mergeCell ref="R71:V71"/>
    <mergeCell ref="X67:AB67"/>
    <mergeCell ref="AD67:AH67"/>
    <mergeCell ref="B68:P68"/>
    <mergeCell ref="R68:V68"/>
    <mergeCell ref="W68:AB68"/>
    <mergeCell ref="AD68:AH68"/>
    <mergeCell ref="B65:P65"/>
    <mergeCell ref="R65:V65"/>
    <mergeCell ref="W65:AB65"/>
    <mergeCell ref="AD65:AH65"/>
    <mergeCell ref="B66:P66"/>
    <mergeCell ref="R66:V66"/>
    <mergeCell ref="X66:AB66"/>
    <mergeCell ref="AD66:AH66"/>
    <mergeCell ref="R67:V67"/>
    <mergeCell ref="B67:P67"/>
    <mergeCell ref="W63:AB63"/>
    <mergeCell ref="AD63:AH63"/>
    <mergeCell ref="B64:P64"/>
    <mergeCell ref="Q64:V64"/>
    <mergeCell ref="W64:AB64"/>
    <mergeCell ref="AD64:AH64"/>
    <mergeCell ref="B61:P61"/>
    <mergeCell ref="R61:V61"/>
    <mergeCell ref="X61:AB61"/>
    <mergeCell ref="AD61:AH61"/>
    <mergeCell ref="B62:P62"/>
    <mergeCell ref="R62:V62"/>
    <mergeCell ref="X62:AB62"/>
    <mergeCell ref="AD62:AH62"/>
    <mergeCell ref="B63:P63"/>
    <mergeCell ref="R63:V63"/>
    <mergeCell ref="X59:AB59"/>
    <mergeCell ref="AD59:AH59"/>
    <mergeCell ref="B60:P60"/>
    <mergeCell ref="R60:V60"/>
    <mergeCell ref="X60:AB60"/>
    <mergeCell ref="AD60:AH60"/>
    <mergeCell ref="B57:P57"/>
    <mergeCell ref="R57:V57"/>
    <mergeCell ref="X57:AB57"/>
    <mergeCell ref="AD57:AH57"/>
    <mergeCell ref="B58:P58"/>
    <mergeCell ref="R58:V58"/>
    <mergeCell ref="X58:AB58"/>
    <mergeCell ref="AD58:AH58"/>
    <mergeCell ref="B59:P59"/>
    <mergeCell ref="R59:V59"/>
    <mergeCell ref="W56:AB56"/>
    <mergeCell ref="AD56:AH56"/>
    <mergeCell ref="X53:AB53"/>
    <mergeCell ref="X54:AB54"/>
    <mergeCell ref="X55:AB55"/>
    <mergeCell ref="B53:V53"/>
    <mergeCell ref="B54:V54"/>
    <mergeCell ref="B55:V55"/>
    <mergeCell ref="X50:AB50"/>
    <mergeCell ref="X51:AB51"/>
    <mergeCell ref="X52:AB52"/>
    <mergeCell ref="B50:V50"/>
    <mergeCell ref="B51:V51"/>
    <mergeCell ref="B52:V52"/>
    <mergeCell ref="B56:P56"/>
    <mergeCell ref="Q56:V56"/>
    <mergeCell ref="X47:AB47"/>
    <mergeCell ref="X48:AB48"/>
    <mergeCell ref="X49:AB49"/>
    <mergeCell ref="B47:V47"/>
    <mergeCell ref="B48:V48"/>
    <mergeCell ref="B49:V49"/>
    <mergeCell ref="X44:AB44"/>
    <mergeCell ref="X45:AB45"/>
    <mergeCell ref="X46:AB46"/>
    <mergeCell ref="B46:V46"/>
    <mergeCell ref="B44:V44"/>
    <mergeCell ref="B45:V45"/>
    <mergeCell ref="X41:AB41"/>
    <mergeCell ref="X42:AB42"/>
    <mergeCell ref="X43:AB43"/>
    <mergeCell ref="X38:AB38"/>
    <mergeCell ref="X39:AB39"/>
    <mergeCell ref="X40:AB40"/>
    <mergeCell ref="B38:V38"/>
    <mergeCell ref="B39:V39"/>
    <mergeCell ref="B40:V40"/>
    <mergeCell ref="B41:V41"/>
    <mergeCell ref="B42:V42"/>
    <mergeCell ref="B43:V43"/>
    <mergeCell ref="X35:AB35"/>
    <mergeCell ref="X36:AB36"/>
    <mergeCell ref="X37:AB37"/>
    <mergeCell ref="B36:V36"/>
    <mergeCell ref="B37:V37"/>
    <mergeCell ref="B35:V35"/>
    <mergeCell ref="X32:AB32"/>
    <mergeCell ref="X33:AB33"/>
    <mergeCell ref="X34:AB34"/>
    <mergeCell ref="B34:V34"/>
    <mergeCell ref="B33:V33"/>
    <mergeCell ref="B32:V32"/>
    <mergeCell ref="X29:AB29"/>
    <mergeCell ref="X30:AB30"/>
    <mergeCell ref="X31:AB31"/>
    <mergeCell ref="B27:AB27"/>
    <mergeCell ref="AD27:AH27"/>
    <mergeCell ref="X28:AB28"/>
    <mergeCell ref="B25:I25"/>
    <mergeCell ref="K25:O25"/>
    <mergeCell ref="P25:V25"/>
    <mergeCell ref="X25:AB25"/>
    <mergeCell ref="AD25:AH25"/>
    <mergeCell ref="B26:I26"/>
    <mergeCell ref="K26:O26"/>
    <mergeCell ref="P26:V26"/>
    <mergeCell ref="X26:AB26"/>
    <mergeCell ref="AD26:AH26"/>
    <mergeCell ref="B28:V28"/>
    <mergeCell ref="B29:V29"/>
    <mergeCell ref="B30:V30"/>
    <mergeCell ref="B31:V31"/>
    <mergeCell ref="AD22:AH22"/>
    <mergeCell ref="B23:AB23"/>
    <mergeCell ref="AD23:AH23"/>
    <mergeCell ref="B24:AB24"/>
    <mergeCell ref="AD24:AH24"/>
    <mergeCell ref="B21:I21"/>
    <mergeCell ref="K21:O21"/>
    <mergeCell ref="P21:V21"/>
    <mergeCell ref="X21:AB21"/>
    <mergeCell ref="AD21:AH21"/>
    <mergeCell ref="B22:AB22"/>
    <mergeCell ref="AD20:AH20"/>
    <mergeCell ref="B18:I18"/>
    <mergeCell ref="K18:O18"/>
    <mergeCell ref="P18:V18"/>
    <mergeCell ref="X18:AB18"/>
    <mergeCell ref="AD18:AH18"/>
    <mergeCell ref="B19:AB19"/>
    <mergeCell ref="AD19:AH19"/>
    <mergeCell ref="AD15:AH15"/>
    <mergeCell ref="B16:V16"/>
    <mergeCell ref="X16:Y16"/>
    <mergeCell ref="AA16:AB16"/>
    <mergeCell ref="AD16:AH16"/>
    <mergeCell ref="B17:AB17"/>
    <mergeCell ref="AD17:AH17"/>
    <mergeCell ref="B20:I20"/>
    <mergeCell ref="K20:O20"/>
    <mergeCell ref="P20:V20"/>
    <mergeCell ref="X20:AB20"/>
    <mergeCell ref="B13:AB13"/>
    <mergeCell ref="AD13:AH13"/>
    <mergeCell ref="B14:Y14"/>
    <mergeCell ref="AA14:AB14"/>
    <mergeCell ref="AD14:AH14"/>
    <mergeCell ref="B15:O15"/>
    <mergeCell ref="Q15:R15"/>
    <mergeCell ref="T15:V15"/>
    <mergeCell ref="X15:Y15"/>
    <mergeCell ref="AA15:AB15"/>
    <mergeCell ref="B12:O12"/>
    <mergeCell ref="Q12:R12"/>
    <mergeCell ref="T12:V12"/>
    <mergeCell ref="X12:Y12"/>
    <mergeCell ref="AA12:AB12"/>
    <mergeCell ref="AD12:AH12"/>
    <mergeCell ref="B11:O11"/>
    <mergeCell ref="Q11:R11"/>
    <mergeCell ref="T11:V11"/>
    <mergeCell ref="X11:Y11"/>
    <mergeCell ref="AA11:AB11"/>
    <mergeCell ref="AD11:AH11"/>
    <mergeCell ref="B9:AB9"/>
    <mergeCell ref="AD9:AH9"/>
    <mergeCell ref="B10:V10"/>
    <mergeCell ref="X10:Y10"/>
    <mergeCell ref="AA10:AB10"/>
    <mergeCell ref="AD10:AH10"/>
    <mergeCell ref="B8:O8"/>
    <mergeCell ref="Q8:R8"/>
    <mergeCell ref="T8:V8"/>
    <mergeCell ref="X8:Y8"/>
    <mergeCell ref="AA8:AB8"/>
    <mergeCell ref="AD8:AH8"/>
    <mergeCell ref="Z6:AB6"/>
    <mergeCell ref="B7:O7"/>
    <mergeCell ref="Q7:R7"/>
    <mergeCell ref="T7:V7"/>
    <mergeCell ref="X7:Y7"/>
    <mergeCell ref="AA7:AB7"/>
    <mergeCell ref="AD7:AH7"/>
    <mergeCell ref="A1:B1"/>
    <mergeCell ref="A4:O6"/>
    <mergeCell ref="P4:AB4"/>
    <mergeCell ref="AC4:AI6"/>
    <mergeCell ref="P5:V5"/>
    <mergeCell ref="W5:AB5"/>
    <mergeCell ref="P6:R6"/>
    <mergeCell ref="S6:V6"/>
    <mergeCell ref="W6:Y6"/>
  </mergeCells>
  <phoneticPr fontId="25" type="noConversion"/>
  <pageMargins left="0.7" right="0.7" top="0.75" bottom="0.75" header="0.3" footer="0.3"/>
  <drawing r:id="rId1"/>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3</vt:i4>
      </vt:variant>
    </vt:vector>
  </HeadingPairs>
  <TitlesOfParts>
    <vt:vector size="13" baseType="lpstr">
      <vt:lpstr>Antecedentes</vt:lpstr>
      <vt:lpstr>Base Imponible </vt:lpstr>
      <vt:lpstr>R7</vt:lpstr>
      <vt:lpstr>R22</vt:lpstr>
      <vt:lpstr>CPT Simplificado</vt:lpstr>
      <vt:lpstr>R23</vt:lpstr>
      <vt:lpstr>Datos para Certificación</vt:lpstr>
      <vt:lpstr>DJ 1947 RégimenTransparencia</vt:lpstr>
      <vt:lpstr>F22 AT2022 Socio Estrada </vt:lpstr>
      <vt:lpstr>Tabla IGC</vt:lpstr>
      <vt:lpstr>'Base Imponible '!Área_de_impresión</vt:lpstr>
      <vt:lpstr>'DJ 1947 RégimenTransparencia'!Área_de_impresión</vt:lpstr>
      <vt:lpstr>'R22'!Área_de_impresión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Gerardo A. Escudero Toledo</dc:creator>
  <cp:lastModifiedBy>Maria Cristina Valenzuela Valenzuela</cp:lastModifiedBy>
  <cp:lastPrinted>2021-02-21T18:48:49Z</cp:lastPrinted>
  <dcterms:created xsi:type="dcterms:W3CDTF">2020-07-18T19:38:20Z</dcterms:created>
  <dcterms:modified xsi:type="dcterms:W3CDTF">2022-01-24T11:48:27Z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0x0101009320C372E895434995F9F1441E0AA5F1</vt:lpwstr>
  </property>
</Properties>
</file>