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du.sii\subdn\OGN\Instructivo F22\AT 2024\Casos prácticos\"/>
    </mc:Choice>
  </mc:AlternateContent>
  <bookViews>
    <workbookView xWindow="0" yWindow="0" windowWidth="19200" windowHeight="10860" tabRatio="763"/>
  </bookViews>
  <sheets>
    <sheet name="Antecedentes" sheetId="1" r:id="rId1"/>
    <sheet name="Base Imponible " sheetId="4" r:id="rId2"/>
    <sheet name="R7" sheetId="30" r:id="rId3"/>
    <sheet name="R22" sheetId="14" r:id="rId4"/>
    <sheet name="CPT Simplificado" sheetId="7" r:id="rId5"/>
    <sheet name="R23" sheetId="24" r:id="rId6"/>
    <sheet name="Datos para Certificación" sheetId="22" r:id="rId7"/>
    <sheet name="DJ 1947 RégimenTransparencia" sheetId="23" r:id="rId8"/>
    <sheet name="F22 AT2024 Socio Estrada " sheetId="29" r:id="rId9"/>
    <sheet name="Tabla IGC" sheetId="26" r:id="rId10"/>
  </sheets>
  <externalReferences>
    <externalReference r:id="rId11"/>
  </externalReferences>
  <definedNames>
    <definedName name="_xlnm.Print_Area" localSheetId="1">'Base Imponible '!$A$1:$O$67</definedName>
    <definedName name="_xlnm.Print_Area" localSheetId="7">'DJ 1947 RégimenTransparencia'!$A$1:$Q$43</definedName>
    <definedName name="_xlnm.Print_Area" localSheetId="3">'R22'!$A$1:$G$38</definedName>
    <definedName name="CERTIFICADO" localSheetId="6">#REF!</definedName>
    <definedName name="CERTIFICADO">#REF!</definedName>
    <definedName name="Codigo" localSheetId="6">#REF!</definedName>
    <definedName name="Codigo">#REF!</definedName>
    <definedName name="GVKey">""</definedName>
    <definedName name="INVERSION" localSheetId="6">#REF!</definedName>
    <definedName name="INVERSION" localSheetId="3">#REF!</definedName>
    <definedName name="INVERSION">#REF!</definedName>
    <definedName name="operacion" localSheetId="7">#REF!</definedName>
    <definedName name="operacion" localSheetId="3">#REF!</definedName>
    <definedName name="operacion">#REF!</definedName>
    <definedName name="OPERACION1" localSheetId="7">#REF!</definedName>
    <definedName name="OPERACION1" localSheetId="3">#REF!</definedName>
    <definedName name="OPERACION1">#REF!</definedName>
    <definedName name="SPSet">"current"</definedName>
    <definedName name="SPWS_WBID">""</definedName>
    <definedName name="TopRankDefaultDistForRange" hidden="1">0</definedName>
    <definedName name="TopRankDefaultMax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"Libro de trabajo activo"</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v" localSheetId="3">'[1]Registrar '!$A$2:$B$182</definedName>
    <definedName name="v">'[1]Registrar  AT.Actual'!$A$2:$B$182</definedName>
    <definedName name="x">'[1]Registrar  AT.-1'!$A:$B</definedName>
    <definedName name="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E9" i="22" l="1"/>
  <c r="D9" i="22"/>
  <c r="I44" i="4"/>
  <c r="K43" i="1" l="1"/>
  <c r="I50" i="4" l="1"/>
  <c r="I43" i="4"/>
  <c r="F84" i="1" l="1"/>
  <c r="F83" i="1"/>
  <c r="F78" i="1"/>
  <c r="F77" i="1"/>
  <c r="G77" i="1" s="1"/>
  <c r="L43" i="1"/>
  <c r="I31" i="4" s="1"/>
  <c r="D24" i="14" s="1"/>
  <c r="J32" i="1"/>
  <c r="H17" i="4" s="1"/>
  <c r="J31" i="1"/>
  <c r="H16" i="4" s="1"/>
  <c r="E83" i="1"/>
  <c r="L11" i="1"/>
  <c r="E78" i="1"/>
  <c r="K12" i="1"/>
  <c r="K13" i="1" s="1"/>
  <c r="L12" i="1"/>
  <c r="L13" i="1" s="1"/>
  <c r="E84" i="1"/>
  <c r="G84" i="1" s="1"/>
  <c r="L49" i="1"/>
  <c r="L42" i="1"/>
  <c r="L41" i="1"/>
  <c r="I49" i="4" s="1"/>
  <c r="L40" i="1"/>
  <c r="I27" i="4" s="1"/>
  <c r="J53" i="1"/>
  <c r="N26" i="1"/>
  <c r="O28" i="1" s="1"/>
  <c r="L28" i="1"/>
  <c r="N21" i="1"/>
  <c r="J33" i="1"/>
  <c r="L36" i="1"/>
  <c r="K23" i="1"/>
  <c r="J23" i="1"/>
  <c r="L20" i="1"/>
  <c r="L21" i="1"/>
  <c r="L22" i="1"/>
  <c r="I7" i="4" s="1"/>
  <c r="D6" i="14" s="1"/>
  <c r="L19" i="1"/>
  <c r="I5" i="4" s="1"/>
  <c r="E79" i="1"/>
  <c r="L52" i="1" s="1"/>
  <c r="I6" i="4"/>
  <c r="D12" i="14" s="1"/>
  <c r="I9" i="4"/>
  <c r="H10" i="4"/>
  <c r="H11" i="4"/>
  <c r="H12" i="4"/>
  <c r="H13" i="4"/>
  <c r="H14" i="4"/>
  <c r="H18" i="4"/>
  <c r="I30" i="4"/>
  <c r="D23" i="14" s="1"/>
  <c r="B49" i="4"/>
  <c r="I34" i="4"/>
  <c r="I33" i="4"/>
  <c r="D26" i="14" s="1"/>
  <c r="I32" i="4"/>
  <c r="B33" i="4"/>
  <c r="B27" i="4"/>
  <c r="B29" i="4"/>
  <c r="B31" i="4"/>
  <c r="B32" i="4"/>
  <c r="I28" i="4"/>
  <c r="D21" i="14" s="1"/>
  <c r="F4" i="7"/>
  <c r="F8" i="7"/>
  <c r="F7" i="7"/>
  <c r="D12" i="24" s="1"/>
  <c r="F8" i="22"/>
  <c r="I24" i="23" s="1"/>
  <c r="L10" i="22"/>
  <c r="K10" i="22"/>
  <c r="I10" i="22"/>
  <c r="G10" i="22"/>
  <c r="C10" i="22"/>
  <c r="F9" i="22"/>
  <c r="D30" i="14"/>
  <c r="D28" i="14"/>
  <c r="D14" i="24"/>
  <c r="D4" i="24"/>
  <c r="D6" i="30"/>
  <c r="B8" i="26"/>
  <c r="B9" i="26" s="1"/>
  <c r="B10" i="26" s="1"/>
  <c r="B11" i="26" s="1"/>
  <c r="B12" i="26" s="1"/>
  <c r="B13" i="26" s="1"/>
  <c r="B14" i="26" s="1"/>
  <c r="F3" i="26"/>
  <c r="H8" i="22" l="1"/>
  <c r="L24" i="23" s="1"/>
  <c r="L25" i="23" s="1"/>
  <c r="L34" i="23" s="1"/>
  <c r="G83" i="1"/>
  <c r="G85" i="1" s="1"/>
  <c r="N8" i="22" s="1"/>
  <c r="I25" i="23"/>
  <c r="I34" i="23" s="1"/>
  <c r="F10" i="22"/>
  <c r="G78" i="1"/>
  <c r="G79" i="1" s="1"/>
  <c r="L23" i="1"/>
  <c r="E85" i="1"/>
  <c r="L51" i="1" s="1"/>
  <c r="L53" i="1" s="1"/>
  <c r="D5" i="14"/>
  <c r="I8" i="4"/>
  <c r="I51" i="4"/>
  <c r="I20" i="4" s="1"/>
  <c r="D15" i="14" s="1"/>
  <c r="F10" i="7" s="1"/>
  <c r="D15" i="24" s="1"/>
  <c r="M8" i="22"/>
  <c r="K53" i="1"/>
  <c r="I19" i="4"/>
  <c r="F6" i="7" s="1"/>
  <c r="D16" i="24" s="1"/>
  <c r="D20" i="14"/>
  <c r="I29" i="4"/>
  <c r="D25" i="14" s="1"/>
  <c r="N19" i="1"/>
  <c r="O23" i="1" s="1"/>
  <c r="J36" i="1"/>
  <c r="J8" i="22"/>
  <c r="I15" i="4"/>
  <c r="D10" i="14" s="1"/>
  <c r="I23" i="4"/>
  <c r="D7" i="30"/>
  <c r="D10" i="30" s="1"/>
  <c r="D11" i="14"/>
  <c r="H9" i="22" l="1"/>
  <c r="H10" i="22" s="1"/>
  <c r="AA12" i="29"/>
  <c r="D35" i="14"/>
  <c r="I21" i="4"/>
  <c r="D13" i="14" s="1"/>
  <c r="I35" i="4"/>
  <c r="K36" i="4" s="1"/>
  <c r="M9" i="22"/>
  <c r="M10" i="22" s="1"/>
  <c r="Q24" i="23"/>
  <c r="J9" i="22"/>
  <c r="J10" i="22" s="1"/>
  <c r="N24" i="23"/>
  <c r="E8" i="22"/>
  <c r="F9" i="7"/>
  <c r="D13" i="24" s="1"/>
  <c r="D14" i="14"/>
  <c r="I22" i="4"/>
  <c r="K24" i="4" s="1"/>
  <c r="K38" i="4" s="1"/>
  <c r="R24" i="23"/>
  <c r="N9" i="22"/>
  <c r="R25" i="23" s="1"/>
  <c r="D16" i="14" l="1"/>
  <c r="D36" i="14" s="1"/>
  <c r="T12" i="29"/>
  <c r="N25" i="23"/>
  <c r="N34" i="23" s="1"/>
  <c r="X43" i="29"/>
  <c r="Q25" i="23"/>
  <c r="Q34" i="23" s="1"/>
  <c r="D8" i="22"/>
  <c r="R34" i="23"/>
  <c r="AD88" i="29"/>
  <c r="N10" i="22"/>
  <c r="H24" i="23"/>
  <c r="E10" i="22"/>
  <c r="F5" i="7" l="1"/>
  <c r="D9" i="24" s="1"/>
  <c r="D19" i="24" s="1"/>
  <c r="F25" i="23"/>
  <c r="X32" i="29"/>
  <c r="X51" i="29"/>
  <c r="H25" i="23"/>
  <c r="H34" i="23" s="1"/>
  <c r="F24" i="23"/>
  <c r="F11" i="7" l="1"/>
  <c r="D10" i="22"/>
  <c r="F34" i="23"/>
  <c r="AD12" i="29"/>
  <c r="AD23" i="29" s="1"/>
  <c r="AD27" i="29" s="1"/>
  <c r="X28" i="29" l="1"/>
  <c r="X55" i="29" s="1"/>
  <c r="AD86" i="29" s="1"/>
  <c r="AD93" i="29" s="1"/>
  <c r="AD95" i="29" s="1"/>
</calcChain>
</file>

<file path=xl/sharedStrings.xml><?xml version="1.0" encoding="utf-8"?>
<sst xmlns="http://schemas.openxmlformats.org/spreadsheetml/2006/main" count="637" uniqueCount="410">
  <si>
    <t>TOTAL PPM PAGADO DEL EJERCICIO  (3)</t>
  </si>
  <si>
    <t>Total crédito por IDPC recibidos</t>
  </si>
  <si>
    <t>Reajustado al 31.12.2019 ($)</t>
  </si>
  <si>
    <t xml:space="preserve">Ingreso  diferido a  imputar  en  el ejercicio </t>
  </si>
  <si>
    <t>Saldo de ingreso diferido pendiente de tributación de acuerdo al art. 15° transitorio de la Ley N° 21.210</t>
  </si>
  <si>
    <t>TOTAL Saldo ingreso diferido a imputar en los ejercicios siguientes</t>
  </si>
  <si>
    <t>SUB TOTAL (Si declara IA trasladar a código 133 o  32)</t>
  </si>
  <si>
    <t>Tasa adicional de 10% de IGC, sobre cantidades declaradas en código 106 art. 21 inc. 3° LIR</t>
  </si>
  <si>
    <t>Crédito por asignaciones por causa de muerte Ley N° 16.271, según art. 17 N° 8 letra b) literal vi) LIR</t>
  </si>
  <si>
    <t>Crédito proporcional al IGC por rentas exentas declaradas en código 152, según art. 56 N° 2 LIR</t>
  </si>
  <si>
    <t>Crédito al IGC por art. 33 bis LIR, según art. 14 letra D) N°8 letra a) numeral (v) LIR</t>
  </si>
  <si>
    <t>IDPC contribuyentes  o entidades sin vínculo directo o indirecto con propietarios afectos a IGC o IA, según art. 14 letra G) LIR</t>
  </si>
  <si>
    <t>Tasa adicional de 10% de IA, sobre cantidades declaradas en código 106, según art. 21 inc 3° LIR</t>
  </si>
  <si>
    <t>Pagos provisionales, según arts. 14 letra D) N° 3 letra (k) y 84 LIR</t>
  </si>
  <si>
    <t>Retenciones por rentas declaradas en código 110 (Recuadro N°1)</t>
  </si>
  <si>
    <t>Mayor retención por sueldos, pensiones y otras rentas similares declaradas en código 1098</t>
  </si>
  <si>
    <t>Retenciones por rentas declaradas en códigos 155 y/o 767</t>
  </si>
  <si>
    <t>Retenciones por rentas declaradas en códigos 104, 106, 108, 955, 1632, 155, 1032, 908, 951 y 32</t>
  </si>
  <si>
    <t xml:space="preserve">Impuestos declarados y pagados en conformidad al art. 69 N° 3 y 4 LIR </t>
  </si>
  <si>
    <t>Excedente crédito por IDPC del código 76</t>
  </si>
  <si>
    <t>Reajuste art.72, código 305      %</t>
  </si>
  <si>
    <t>TOTAL A PAGAR (códigos 91+92+ 93)</t>
  </si>
  <si>
    <t>De acuerdo a los registros contables y documentación de respaldo, los propietarios de la sociedad aportaron el capital social conforme al siguiente detalle:</t>
  </si>
  <si>
    <t>Gastos por exigencias medio ambientales, pagados</t>
  </si>
  <si>
    <t>Pérdidas tributarias de ejercicios anteriores</t>
  </si>
  <si>
    <t>Total de egresos anuales</t>
  </si>
  <si>
    <t>Base imponible a asignar a propietarios que son contribuyentes de impuestos finales, o pérdida tributaria del ejercicio</t>
  </si>
  <si>
    <t>Remuneraciones del ejercicio monto bruto</t>
  </si>
  <si>
    <t>VI.</t>
  </si>
  <si>
    <r>
      <t xml:space="preserve">(-) Retiros del ejercicio </t>
    </r>
    <r>
      <rPr>
        <b/>
        <sz val="10"/>
        <rFont val="Arial"/>
        <family val="2"/>
      </rPr>
      <t xml:space="preserve">históricos </t>
    </r>
    <r>
      <rPr>
        <sz val="10"/>
        <rFont val="Arial"/>
        <family val="2"/>
      </rPr>
      <t>.……………………………………………………………………………………………………………………………………………………….</t>
    </r>
  </si>
  <si>
    <r>
      <t xml:space="preserve">(-) Intereses y multas fiscales </t>
    </r>
    <r>
      <rPr>
        <b/>
        <sz val="10"/>
        <rFont val="Arial"/>
        <family val="2"/>
      </rPr>
      <t>históricos</t>
    </r>
    <r>
      <rPr>
        <sz val="10"/>
        <rFont val="Arial"/>
        <family val="2"/>
      </rPr>
      <t xml:space="preserve"> …………………………...…………………………………………………………………………………………………………………………………………………………………….</t>
    </r>
  </si>
  <si>
    <t>TOTAL A PAGAR (códigos 90 + 39)</t>
  </si>
  <si>
    <t>DATOS INFORMATIVOS</t>
    <phoneticPr fontId="25" type="noConversion"/>
  </si>
  <si>
    <t>RAZÓN SOCIAL</t>
    <phoneticPr fontId="25" type="noConversion"/>
  </si>
  <si>
    <t>PPUA sin derecho a devolución, según art. 27° transitorio de la Ley N° 21.210</t>
  </si>
  <si>
    <t>PPUA con derecho a devolución, según art. 27° transitorio de la Ley N° 21.210</t>
  </si>
  <si>
    <t>IMPUESTO A PAGAR</t>
  </si>
  <si>
    <t>Monto a pagar cuota Prestamo Tasa 0%</t>
  </si>
  <si>
    <t>Pérdida en operaciones de capitales mobiliarios y ganancias de capital según códigos 105, 155,152 y 1032 (arts. 54 N° 1 y 62 LIR)</t>
  </si>
  <si>
    <t>Crédito por activos fijos adquiridos en el ejercicio (art. 33 bis LIR)</t>
  </si>
  <si>
    <t>Total de ingresos anuales</t>
  </si>
  <si>
    <t>Gasto por saldo inicial de existencias o insumos del negocio en cambio de régimen, pagados</t>
  </si>
  <si>
    <t>Gasto por saldo inicial de activos fijos depreciables en cambio de régimen, pagados</t>
  </si>
  <si>
    <t>IA según arts. 58 N° 1 y 2 y 60 inc. 1° LIR</t>
  </si>
  <si>
    <t>TOTAL EGRESOS DEL GIRO</t>
  </si>
  <si>
    <t>TOTAL DE EGRESOS ANUALES</t>
  </si>
  <si>
    <t>Socio N° 1 Sr. Estrada</t>
  </si>
  <si>
    <t xml:space="preserve">Socio N° 2 Sr. Escudero </t>
  </si>
  <si>
    <t xml:space="preserve">y   más </t>
  </si>
  <si>
    <t xml:space="preserve">IMPUESTOS </t>
  </si>
  <si>
    <t>DETERMINACIÓN BASE IMPONIBLE RÉGIMEN OPCIONAL DE TRANSPARENCIA TRIBUTARIA ART. 14 LETRA D N° 8 DE LA LIR</t>
  </si>
  <si>
    <t>CPTS positivo final</t>
  </si>
  <si>
    <t>CPTS negativo final</t>
  </si>
  <si>
    <t>Ingresos del giro percibidos</t>
  </si>
  <si>
    <t>Existencias, insumos y servicios del negocio, pagados</t>
  </si>
  <si>
    <t>Sueldos y otras rentas similares de fuente extranjera</t>
  </si>
  <si>
    <t>Retiro único y extraordinario de fondos previsionales, establecido en la Ley N° 21.295</t>
  </si>
  <si>
    <t>Crédito al IGC, según art. 52 bis LIR</t>
  </si>
  <si>
    <t>Crédito al IGC por IDPC sin derecho a devolución, según arts. 20 N° 1 letra a), 41 A N° 4 letra A) letra a) y 56 N° 3 LIR</t>
  </si>
  <si>
    <t>Crédito al IGC o IUSC por IDPC con derecho a devolución, según art. 56 N° 3 LIR</t>
  </si>
  <si>
    <t>Impuesto Único de 40% sobre gastos rechazados y otras partidas de acuerdo al art. 21 inc. 1°, art. 14 letra A) N° 9 LIR</t>
  </si>
  <si>
    <t>Reliquidación IGC por término de giro de empresa acogida al régimen del art. 14 letras A) y D) N° 3 y 8, según art. 38 bis N° 3 LIR</t>
  </si>
  <si>
    <t>Gastos de rentas de fuente extranjera, pagados</t>
  </si>
  <si>
    <t>RECARGOS POR DECLARACIÓN FUERA DE PLAZO</t>
  </si>
  <si>
    <t>Crédito al IGC o IUSC por gastos en educación, según art. 55 ter LIR</t>
  </si>
  <si>
    <t>Crédito al IGC o IUSC por donaciones para fines sociales, según art. 1° bis Ley N° 19.885</t>
  </si>
  <si>
    <t>Crédito al IGC por donaciones a universidades e institutos profesionales, según art. 69 Ley N° 18.681</t>
  </si>
  <si>
    <t>Gastos o egresos pagados o adeudados por operaciones con empresas relacionadas del art. 14 letra A) LIR</t>
  </si>
  <si>
    <t>RECUADRO N° 23: CPTS RÉGIMEN DE TRANSPARENCIA TRIBUTARIA (ART. 14 LETRA D) N° 8 LIR)</t>
  </si>
  <si>
    <t>Remesas, retiros o dividendos repartidos en el ejercicio</t>
  </si>
  <si>
    <t>RECUADRO N° 7: INGRESO DIFERIDO Y SALDOS PENDIENTES DE AMORTIZACIÓN.</t>
  </si>
  <si>
    <t>Saldo de rentas tributables acumuladas</t>
  </si>
  <si>
    <t xml:space="preserve">
Incremento 
</t>
  </si>
  <si>
    <t xml:space="preserve">
Crédito 
</t>
  </si>
  <si>
    <t>No Sujeto a Restitución</t>
  </si>
  <si>
    <t xml:space="preserve"> Sujeto a Restitución</t>
  </si>
  <si>
    <t>MÁS: reajustes declaración fuera de plazo</t>
  </si>
  <si>
    <t>MÁS: intereses y multas declaración fuera de plazo</t>
  </si>
  <si>
    <t>N° Tramo</t>
  </si>
  <si>
    <t>Desde</t>
  </si>
  <si>
    <t>Hasta</t>
  </si>
  <si>
    <t>Rebaja</t>
  </si>
  <si>
    <t>3.-</t>
  </si>
  <si>
    <t xml:space="preserve">Crédito artículo 33 bis de la LIR </t>
  </si>
  <si>
    <t>PPM  puesto a disposición de los propietarios, socios</t>
  </si>
  <si>
    <t>v)</t>
  </si>
  <si>
    <t>Socio 1: Sr. Estrada contribuyente del IGC……………………………………………………………………………………………………………………………………………………………………………………………………………………………………………………………….</t>
  </si>
  <si>
    <t>Determinación del Crédito del art. 33 bis de la LIR a asignar a los propietarios</t>
  </si>
  <si>
    <t>(-) Crédito 33 Bis …………………………...…………………………………………………………………………………………………………………………………………………………………….</t>
  </si>
  <si>
    <t>RECUADRO N° 22: BASE IMPONIBLE RÉGIMEN DE TRANSPARENCIA TRIBUTARIA (ART. 14 LETRA D) N° 8 LIR)</t>
  </si>
  <si>
    <t>Rentas de fuente extranjera percibidas</t>
  </si>
  <si>
    <t>Intereses y reajustes percibidos por préstamos y otros</t>
  </si>
  <si>
    <t>Mayor valor percibido por rescate o enajenación de inversiones o bienes no depreciables</t>
  </si>
  <si>
    <t>Impuesto Único por exceso de endeudamiento, según art. 41 F LIR</t>
  </si>
  <si>
    <t>IA según ex D.L. N° 600 de 1974</t>
  </si>
  <si>
    <t>Otras rentas de fuente chilena afectas al IGC o IA (según instrucciones)</t>
  </si>
  <si>
    <t>Otras rentas de fuente extranjera afectas al IGC o IA (según instrucciones)</t>
  </si>
  <si>
    <t>Sueldos, pensiones y otras rentas similares de fuente nacional</t>
  </si>
  <si>
    <t>Incremento por IDPC, según arts. 54 N° 1 y 62 LIR</t>
  </si>
  <si>
    <t>Impuesto Único tasa 25% por distribuciones desproporcionadas, según artículo 39 transitorio Ley N° 21.210</t>
  </si>
  <si>
    <t>Diferencia de IA por crédito indebido por IDPC o el crédito a que se refiere el art. 41 A) en caso de empresas acogidas al régimen del art. 14 letras A) y D) N° 3, según art. 74 N° 4 LIR</t>
  </si>
  <si>
    <t>Retención de impuesto sobre gastos rechazados y otras partidas (tasa 45%), según art. 74 N° 4 LIR</t>
  </si>
  <si>
    <t>Retención de IA en carácter de único (activos subyacentes) (tasa 20% y/o 35%), según art. 74 N° 4 LIR</t>
  </si>
  <si>
    <t>Retención del IA sobre rentas asignadas empresas acogidas al régimen de los arts. 14 letra B) N° 1 , 2 y/o 14 letra D) N° 8, según art. 74 N° 4 LIR</t>
  </si>
  <si>
    <t>Débito fiscal por restitución crédito por IDPC, según art. 63 inc. final LIR</t>
  </si>
  <si>
    <t>Impuesto Único talleres artesanales</t>
  </si>
  <si>
    <t>Impuesto Único pescadores artesanales</t>
  </si>
  <si>
    <t>Impuesto Único por retiros de ahorro previsional, según art. 42 bis inc. 1° N° 3 LIR</t>
  </si>
  <si>
    <t>Créditos puestos a disposición de los socios por la sociedad respectiva, según instrucciones</t>
  </si>
  <si>
    <t>Crédito por sistemas solares térmicos, según Ley N° 20.365</t>
  </si>
  <si>
    <t>PPM puestos a disposición de los propietarios de empresas del régimen de transparencia tributaria del art. 14 letra D) N° 8 LIR</t>
  </si>
  <si>
    <t>Pago provisional exportadores, según ex-art. 13 Ley N° 18.768</t>
  </si>
  <si>
    <t>Retenciones sobre intereses, según art. 74 N° 7 LIR</t>
  </si>
  <si>
    <t>Cargo por cotizaciones previsionales, según arts. 89 y sgtes. D.L. N° 3.500 de 1980</t>
  </si>
  <si>
    <t>RESULTADO LIQUIDACIÓN ANUAL IMPUESTO A LA RENTA   (si el resultado es negativo o cero, deberá declarar por Internet)</t>
  </si>
  <si>
    <t>Impuesto adeudado</t>
  </si>
  <si>
    <t>Crédito al IGC del 5% sobre total de retiros o dividendos que excedan de 310 UTA que tengan derecho a crédito por IDPC con obligación de restitución, según art. 56 N° 4 LIR</t>
  </si>
  <si>
    <t>Crédito al IGC por Impuesto Territorial pagado por explotación de bienes raíces no agrícolas, según art. 56 N° 5 LIR</t>
  </si>
  <si>
    <t>Crédito por ingreso diferido imputado en el ejercicio</t>
  </si>
  <si>
    <t>Crédito artículo 33 bis de la LIR</t>
  </si>
  <si>
    <t>No Sujetos a Restitución</t>
  </si>
  <si>
    <t>CUADRO RESUMEN FINAL DE LA DECLARACIÓN</t>
  </si>
  <si>
    <t>Total de casos informados</t>
  </si>
  <si>
    <t>Crédito al IGC por ingreso diferido, según art. 14 letra D) N°8 letra d) numeral (ii) LIR</t>
  </si>
  <si>
    <t>Crédito al IUSC  o IGC por impuestos soportados en el exterior, según arts. 41 A N°4 letra B) o N° 5 LIR</t>
  </si>
  <si>
    <t>Crédito al IGC o IUSC por IUSC, según art. 56 N° 2 LIR</t>
  </si>
  <si>
    <t>Crédito al IGC o IUSC por ahorro neto positivo (Recuadro N° 3), según art. 3° Transitorio numeral VI) Ley N° 20.780 (ex. art. 57 bis LIR)</t>
  </si>
  <si>
    <t>Crédito al IGC por donaciones al Fondo Nacional de Reconstrucción, según arts. 5 y 9 Ley N° 20.444</t>
  </si>
  <si>
    <t>Crédito al IGC o IUSC por donaciones para fines culturales, según art.8 Ley N° 18.985</t>
  </si>
  <si>
    <t>IGC O IUSC, DÉBITO FISCAL Y/O TASA ADICIONAL DETERMINADO</t>
  </si>
  <si>
    <t>IMPUESTOS</t>
  </si>
  <si>
    <t>BASE IMPONIBLE</t>
  </si>
  <si>
    <t>REBAJAS AL IMPUESTO</t>
  </si>
  <si>
    <t>Determinación base imponible afecta a impuestos finales a asignar a los socios</t>
  </si>
  <si>
    <t>BASE IMPONIBLE AFECTA A IMPUESTOS FINALES A ASIGNAR A LOS PROPIETARIOS</t>
  </si>
  <si>
    <t>Pago voluntario a título de IDPC, según art. 14 letra A) N° 6 LIR</t>
  </si>
  <si>
    <t>Diferencia de créditos por IDPC otorgados en forma indebida o en exceso, según art. 14 letra A) N° 7 LIR</t>
  </si>
  <si>
    <t>Impuesto Específico a la Actividad Minera, según art. 64 bis LIR</t>
  </si>
  <si>
    <t>Impuesto Único de 10% por enajenación de bienes raíces, según art. 17 N° 8 letra b) LIR y/o art. 4 Ley N° 21.078</t>
  </si>
  <si>
    <t>IA en carácter de único (activos subyacentes), según art. 58 N° 3 LIR</t>
  </si>
  <si>
    <t>Impuesto Único de 10%, según art. 82 del art. 1° Ley N° 20.712</t>
  </si>
  <si>
    <t>Rentas de capitales mobiliarios (art. 20 N° 2 LIR), mayor valor en rescate de cuotas fondos mutuos y enajenación de acciones y derechos sociales (art. 17 N° 8 LIR) y retiros de ELD (arts. 42 ter y quáter LIR)</t>
  </si>
  <si>
    <t>Rentas exentas del IGC, según art. 54 N° 3 LIR</t>
  </si>
  <si>
    <t>(-) Ingreso diferido  …………………………...…………………………………………………………………………………………………………………………………………………………………….</t>
  </si>
  <si>
    <t>4.-</t>
  </si>
  <si>
    <t>Incremento por impuestos soportados en el exterior, según arts. 41 A LIR</t>
  </si>
  <si>
    <t xml:space="preserve">Donaciones, según art. 7° Ley N° 16.282 y D.L. N° 45 de 1973 </t>
  </si>
  <si>
    <t>Cotizaciones previsionales correspondientes al empresario o socio, según art. 55 letra b) LIR</t>
  </si>
  <si>
    <t>Intereses pagados por créditos con garantía hipotecaria, según art. 55 bis LIR</t>
  </si>
  <si>
    <t>Dividendos hipotecarios pagados por viviendas nuevas acogidas al D.F.L. Nº 2 de 1959, según Ley N°19.622</t>
  </si>
  <si>
    <t>20% cuotas fondos de inversión adquiridas antes del 04.06.93, según art. 6 Transitorio Ley N° 19.247</t>
  </si>
  <si>
    <t>Ahorro previsional, según art.42 bis inc. 1° LIR</t>
  </si>
  <si>
    <t>IGC o IUSC, según tabla (arts. 47, 52 o 52 bis LIR)</t>
  </si>
  <si>
    <t>IGC sobre intereses y otros rendimientos, según art. 54 bis LIR</t>
  </si>
  <si>
    <t>Reliquidación IGC por ganancias de capital, según art. 17 N° 8 letras a) literal v) y b) LIR</t>
  </si>
  <si>
    <t>Restitución crédito por gastos de capacitación excesivo, según  art. 6° Ley N° 20.326</t>
  </si>
  <si>
    <t>Crédito fiscal AFP, según art. 23 D.L. N° 3.500 de 1980</t>
  </si>
  <si>
    <t>Crédito por gastos de capacitación, según Ley N° 19.518</t>
  </si>
  <si>
    <t>Crédito por desembolsos directos por trazabilidad (art. 60 quinquies Código Tributario)</t>
  </si>
  <si>
    <t>Crédito empresas constructoras</t>
  </si>
  <si>
    <t>Crédito por reintegro de peajes, según art. 1° Ley N° 19.764</t>
  </si>
  <si>
    <t>Crédito al IGC por Impuesto Tasa Adicional, según ex. art. 21 LIR</t>
  </si>
  <si>
    <t>Crédito al IGC por donaciones para fines deportivos, según art. 62 y sgtes. Ley N° 19.712</t>
  </si>
  <si>
    <t xml:space="preserve">Base Imponible a tributar con impuestos finales </t>
  </si>
  <si>
    <t>DATOS INFORMATIVOS</t>
  </si>
  <si>
    <t>PPM  puesto a disposición de los propietarios</t>
  </si>
  <si>
    <t>N° Certificado</t>
  </si>
  <si>
    <t>Gasto por pérdida tributaria en cambio de régimen</t>
  </si>
  <si>
    <t>Remuneraciones pagadas</t>
  </si>
  <si>
    <t>Honorarios pagados</t>
  </si>
  <si>
    <t>Adquisición de bienes del activo fijo, pagados</t>
  </si>
  <si>
    <t>Arriendos pagados</t>
  </si>
  <si>
    <t>Intereses y reajustes pagados por préstamos y otros</t>
  </si>
  <si>
    <t>MONTO TOTAL CRÉDITOS PARA IMPUESTO GLOBAL COMPLEMENTARIO O ADICIONAL</t>
  </si>
  <si>
    <t>PPM puesto a disposición de los propietarios</t>
  </si>
  <si>
    <t>DECLARO BAJO JURAMENTO QUE LOS DATOS CONTENIDOS EN EL PRESENTE DOCUMENTO SON LA EXPRESIÓN FIEL DE LA VERDAD, POR LO QUE ASUMO LA RESPONSABILIDAD CORRESPONDIENTE</t>
  </si>
  <si>
    <t xml:space="preserve">Dividendo 4, afecto a imptos. finales </t>
  </si>
  <si>
    <t>Dividendo 5, INR</t>
  </si>
  <si>
    <t>Rut socio 1</t>
  </si>
  <si>
    <t>Rut socio 2</t>
  </si>
  <si>
    <t>TIPOS  DE RENTAS Y REBAJAS</t>
  </si>
  <si>
    <t>CRÉDITO POR IMPUESTO DE PRIMERA CATEGORÍA</t>
  </si>
  <si>
    <t>RENTAS Y REBAJAS</t>
  </si>
  <si>
    <t>CON OBLIGACIÓN DE RESTITUCIÓN</t>
  </si>
  <si>
    <t>SIN OBLIGACIÓN DE RESTITUCIÓN</t>
  </si>
  <si>
    <t>Retiros o remesas afectos al IGC o IA, según art. 14 letras A) y/o D) N° 3 LIR</t>
  </si>
  <si>
    <t>Dividendos afectos al IGC o IA, según art.14 letras A) y/o D) N° 3 LIR</t>
  </si>
  <si>
    <t>Gastos rechazados y otras partidas referidos en el art. 21 inc. 3° LIR</t>
  </si>
  <si>
    <t>IDPC de empresas acogidas al régimen Pro Pyme, según art. 14 letra D) N° 3 LIR</t>
  </si>
  <si>
    <t>IDPC de empresas acogidas al régimen de imputación parcial de créditos, según art. 14 letra A) LIR</t>
  </si>
  <si>
    <t>IDPC sobre rentas presuntas, según art. 34 LIR</t>
  </si>
  <si>
    <t>IDPC sobre rentas efectivas determinadas sin contabilidad completa</t>
  </si>
  <si>
    <t>Impuesto de 40% empresas del Estado, según art. 2º D.L. N° 2.398 de 1978</t>
  </si>
  <si>
    <t>Rentas asignada propias y/o de terceros, provenientes de empresas sujetas al art. 14 letra D) N° 8 LIR</t>
  </si>
  <si>
    <t>Rentas percibidas de los arts. 42 Nº 2 (honorarios) y 48 (rem. directores S.A.) LIR, según Recuadro N° 1</t>
  </si>
  <si>
    <t>Crédito por IDPC, dividendo 3 acumulado al 31.12.2016 con D° devolución.</t>
  </si>
  <si>
    <t>INGRESO DIFERIDO IMPUTADO EN EL EJERCICIO</t>
  </si>
  <si>
    <t>TOTAL OTROS INGRESOS</t>
  </si>
  <si>
    <t>Arriendos</t>
  </si>
  <si>
    <t xml:space="preserve">  </t>
  </si>
  <si>
    <t>Participación</t>
  </si>
  <si>
    <t xml:space="preserve">Saldo inicial </t>
  </si>
  <si>
    <t>Pagados ($)</t>
  </si>
  <si>
    <t>Históricos ($)</t>
  </si>
  <si>
    <t>Actualizados ($)</t>
  </si>
  <si>
    <t>Neto ($)</t>
  </si>
  <si>
    <t>($)</t>
  </si>
  <si>
    <t>Percibidos ($)</t>
  </si>
  <si>
    <t>Percibidos $</t>
  </si>
  <si>
    <t>i)</t>
  </si>
  <si>
    <t xml:space="preserve">ii) </t>
  </si>
  <si>
    <t>Adeudados ($)</t>
  </si>
  <si>
    <t>Monto Bruto</t>
  </si>
  <si>
    <t>Capital $</t>
  </si>
  <si>
    <t xml:space="preserve">iii) </t>
  </si>
  <si>
    <t>Certificación rentas y créditos asignadas a los propietarios</t>
  </si>
  <si>
    <t>Socio</t>
  </si>
  <si>
    <t>% Asignación</t>
  </si>
  <si>
    <t xml:space="preserve">Base imponible a tributar con impuesto finales </t>
  </si>
  <si>
    <t>Monto de ingreso diferido contenido en la base imponible a tributar con impuestos finales</t>
  </si>
  <si>
    <t>Retiros, remesas o distribuciones del ejercicio</t>
  </si>
  <si>
    <t>Crédito Impuesto de Primera Categoría</t>
  </si>
  <si>
    <t>No sujetos a restitución</t>
  </si>
  <si>
    <t>Sujetos a restitución</t>
  </si>
  <si>
    <t xml:space="preserve">No sujeto a restitución </t>
  </si>
  <si>
    <t>Sujeto a restitución (castigado, 65%)</t>
  </si>
  <si>
    <t>Socio Sr. Estrada</t>
  </si>
  <si>
    <t>Dividendos o retiros percibidos en el ejercicio, por participaciones en otras empresas</t>
  </si>
  <si>
    <t>Ingreso diferido imputado en el ejercicio, debidamente incrementado y reajustado, cuando corresponda</t>
  </si>
  <si>
    <t>Base imponible del ejercicio, asignable a los propietarios</t>
  </si>
  <si>
    <t>Pérdida tributaria del ejercicio al 31 de diciembre</t>
  </si>
  <si>
    <t>Partidas de gastos no aceptados</t>
  </si>
  <si>
    <t>Débito fiscal por ahorro neto negativo (Recuadro N° 3), según art. 3° transitorio numeral VI) Ley N° 20.780 (ex. art. 57 bis LIR)</t>
  </si>
  <si>
    <t>Débito fiscal por restitución crédito por IDPC, según art. 56 N° 3 inc. final LIR</t>
  </si>
  <si>
    <t>Crédito al IGC por fomento forestal, según D.L. N° 701 de 1974</t>
  </si>
  <si>
    <t>Declaración Jurada Anual sobre Base Imponible a tributar con impuestos finales, Créditos y PPMs, correspondientes a propietarios de contribuyentes acogidos al régimen tributario del N°8 de la letra D) del artículo 14 de la LIR</t>
  </si>
  <si>
    <t>Sección A : Identificación del Declarante</t>
  </si>
  <si>
    <t>DOMICILIO POSTAL</t>
  </si>
  <si>
    <t>CORREO ELECTRÓNICO</t>
  </si>
  <si>
    <t>Sección B:  DATOS DE LOS INFORMADOS (propietarios)</t>
  </si>
  <si>
    <t xml:space="preserve">N° </t>
  </si>
  <si>
    <t xml:space="preserve">RUT del titular </t>
  </si>
  <si>
    <t>Ingresos percibidos o devengados por operaciones con empresas relacionadas del art. 14 letra A) LIR</t>
  </si>
  <si>
    <t>Otros ingresos percibidos o devengados</t>
  </si>
  <si>
    <t xml:space="preserve">Crédito al IGC por impuestos soportados en el exterior, según art. 41 A N° 4 letra A) letra b) LIR                    </t>
    <phoneticPr fontId="25" type="noConversion"/>
  </si>
  <si>
    <t>Pérdida en rescate o enajenación de inversiones o bienes no depreciables</t>
  </si>
  <si>
    <t>Otros gastos deducibles de los ingresos</t>
  </si>
  <si>
    <t>Créditos incobrables castigados en el ejercicio (reconocidos sobre ingresos devengados)</t>
  </si>
  <si>
    <t>Aumentos (efectivos) de capital del ejercicio</t>
  </si>
  <si>
    <t>Disminuciones (efectivas) de capital del ejercicio</t>
  </si>
  <si>
    <t>Otras partidas a agregar</t>
  </si>
  <si>
    <t>Otras partidas a deducir</t>
  </si>
  <si>
    <t>FOLIO</t>
  </si>
  <si>
    <t>ROL ÚNICO TRIBUTARIO</t>
  </si>
  <si>
    <t>COMUNA</t>
  </si>
  <si>
    <t>CRÉDITOS PARA IMPUESTO GLOBAL COMPLEMENTARIO O ADICIONAL</t>
  </si>
  <si>
    <t>Sin derecho a devolución</t>
  </si>
  <si>
    <t>Con derecho a devolución</t>
  </si>
  <si>
    <t>C1</t>
  </si>
  <si>
    <t>C2</t>
  </si>
  <si>
    <t>Factor</t>
  </si>
  <si>
    <t>Monto $</t>
  </si>
  <si>
    <t>ANTECEDENTES</t>
  </si>
  <si>
    <t>TOTAL EGRESOS DEL EJERCICIO</t>
  </si>
  <si>
    <t>TOTAL INGRESOS DEL GIRO</t>
  </si>
  <si>
    <t>TOTAL OTROS INGRESOS DEL EJERCICIO</t>
  </si>
  <si>
    <t>Rentas presuntas propias y/o de terceros, según art. 14 letra B) N° 2 y art. 34 LIR</t>
  </si>
  <si>
    <t>Otras rentas propias y/o de terceros, provenientes de empresas que determinan su renta efectiva sin contabilidad completa, según art. 14 letra B) N° 1 LIR</t>
  </si>
  <si>
    <t>C3</t>
  </si>
  <si>
    <t>C4</t>
  </si>
  <si>
    <t>C5</t>
  </si>
  <si>
    <t>C6</t>
  </si>
  <si>
    <t>C7</t>
  </si>
  <si>
    <t>C8</t>
  </si>
  <si>
    <t>C9</t>
  </si>
  <si>
    <t>C11</t>
  </si>
  <si>
    <t>C12</t>
  </si>
  <si>
    <t>C13</t>
  </si>
  <si>
    <t>C14</t>
  </si>
  <si>
    <t>C15</t>
  </si>
  <si>
    <t>C16</t>
  </si>
  <si>
    <t>C17</t>
  </si>
  <si>
    <t>C18</t>
  </si>
  <si>
    <t>C19</t>
  </si>
  <si>
    <t>C20</t>
  </si>
  <si>
    <t>C21</t>
  </si>
  <si>
    <t>C22</t>
  </si>
  <si>
    <t>C23</t>
  </si>
  <si>
    <t>C25</t>
  </si>
  <si>
    <t>C26</t>
  </si>
  <si>
    <t>C27</t>
  </si>
  <si>
    <t>C28</t>
  </si>
  <si>
    <t>RUT REPRESENTANTE LEGAL</t>
  </si>
  <si>
    <t xml:space="preserve">Total Dividendos Percibidos </t>
  </si>
  <si>
    <t>Crédito por IDPC, dividendo 2 NO  sujeto a restitución con D° devolución.</t>
  </si>
  <si>
    <t>II.</t>
  </si>
  <si>
    <t>III.</t>
  </si>
  <si>
    <t>Inicial</t>
  </si>
  <si>
    <t>Detalle</t>
  </si>
  <si>
    <t>IV.</t>
  </si>
  <si>
    <t>V.</t>
  </si>
  <si>
    <t>Sujetos a Restitución</t>
  </si>
  <si>
    <t>INGRESOS DEL EJERCICIO</t>
  </si>
  <si>
    <t>EGRESOS DEL EJERCICIO</t>
  </si>
  <si>
    <t xml:space="preserve">TOTAL INGRESOS </t>
  </si>
  <si>
    <t>Crédito por adquisición de Activo Fijo establecido en el artículo 33 bis LIR (6%)</t>
  </si>
  <si>
    <t>(=) Crédito determinado  …………………………….....……………………………………………………………………………………………..</t>
  </si>
  <si>
    <t>iv)</t>
  </si>
  <si>
    <t>1.-</t>
  </si>
  <si>
    <t>Ingresos netos por venta computador</t>
  </si>
  <si>
    <t>2.-</t>
  </si>
  <si>
    <t>Histórico ($)</t>
  </si>
  <si>
    <t>Socio 2: Sr. Escudero contribuyente del IGC……………………………………………………………………………………………………………………………………………………………………………………………………………………………………………………………….</t>
  </si>
  <si>
    <t>Total capital social aportado…………………………………………………………………………………………………………………………………………………………………………………………………………………………………….</t>
  </si>
  <si>
    <t>Neto factura ($)</t>
  </si>
  <si>
    <t>Monto del crédito ($)</t>
  </si>
  <si>
    <t>con crédito por IDPC sujeto a restitución con D° dev.</t>
  </si>
  <si>
    <t>con crédito por IDPC NO sujeto a restitución con D° dev.</t>
  </si>
  <si>
    <t>Dividendo 3, afecto a imptos. finales</t>
  </si>
  <si>
    <t>con crédito por IDPC acumulado al 31.12.2016 con D° dev.</t>
  </si>
  <si>
    <t>sin crédito</t>
  </si>
  <si>
    <t>Pago intereses y multas fiscales</t>
  </si>
  <si>
    <t>PPM pagados</t>
  </si>
  <si>
    <t>Retiros del ejercicio socios 1 y 2</t>
  </si>
  <si>
    <t>Otros antecedentes</t>
  </si>
  <si>
    <t xml:space="preserve">Socio Sr. Escudero </t>
  </si>
  <si>
    <t>(+) Base imponible ejercicio  ……………………………………………………………………………………………………………………………………………………….</t>
  </si>
  <si>
    <t>Crédito por IDPC, por participaciones en otras empresas que incrementaron la BI del ejercicio.</t>
  </si>
  <si>
    <t>F1947</t>
  </si>
  <si>
    <t>Percibido ($)</t>
  </si>
  <si>
    <t>No Percibido ($)</t>
  </si>
  <si>
    <t>Dividendo 5, Ingreso No Constitutivo de Renta</t>
  </si>
  <si>
    <t>Crédito otorgado por Banco</t>
  </si>
  <si>
    <t>Interés por préstamo $</t>
  </si>
  <si>
    <t>Interés por préstamo</t>
  </si>
  <si>
    <t>(=)  Capital Propio Tributario Simplificado …………………………………………………………………………....................................</t>
  </si>
  <si>
    <t>Art. 14 letra A)</t>
  </si>
  <si>
    <t>Art. 14 letra D) N°3</t>
  </si>
  <si>
    <t>Art. 14 letra D) N° 3</t>
  </si>
  <si>
    <t>Reajuste PPM Pagados</t>
  </si>
  <si>
    <t>+</t>
  </si>
  <si>
    <t>-</t>
  </si>
  <si>
    <t>=</t>
  </si>
  <si>
    <t>PERCIBIDO O PAGADO</t>
  </si>
  <si>
    <t>Crédito del artículo 33 bis de la LIR</t>
    <phoneticPr fontId="25" type="noConversion"/>
  </si>
  <si>
    <t xml:space="preserve">Remuneraciones del ejercicio </t>
    <phoneticPr fontId="25" type="noConversion"/>
  </si>
  <si>
    <t>Crédito por IDPC, dividendo 1 sujeto a restitución con D° devolución.</t>
  </si>
  <si>
    <t>Sociedad  NSD  &amp; GET Ltda.</t>
  </si>
  <si>
    <t>Ingresos del giro devengados en ejercicios anteriores y percibidos en el ejercicio actual</t>
    <phoneticPr fontId="25" type="noConversion"/>
  </si>
  <si>
    <t>Existencias, insumos y servicios del negocio adeudados en ejercicios anteriores y pagados en el ejercicio actual</t>
    <phoneticPr fontId="25" type="noConversion"/>
  </si>
  <si>
    <t>CPT o CPTS positivo inicial</t>
    <phoneticPr fontId="25" type="noConversion"/>
  </si>
  <si>
    <t>CPT o CPTS negativo inicial</t>
    <phoneticPr fontId="25" type="noConversion"/>
  </si>
  <si>
    <t>INGRESOS DEL GIRO</t>
  </si>
  <si>
    <t>DIVIDENDOS PERCIBIDOS</t>
  </si>
  <si>
    <t>TOTAL DIVIDENDOS PERCIBIDOS</t>
  </si>
  <si>
    <t>EGRESOS</t>
  </si>
  <si>
    <t>Régimen empresa fuente</t>
  </si>
  <si>
    <t>OTROS INGRESOS</t>
  </si>
  <si>
    <t>Honorarios del ejercicio</t>
  </si>
  <si>
    <t>Gastos generales</t>
  </si>
  <si>
    <t>DETALLE DE LOS RETIROS DEL EJERCICIO</t>
  </si>
  <si>
    <t>DETALLE DE LOS PPM PAGADOS DEL EJERCICIO</t>
  </si>
  <si>
    <t>TOTAL RETIROS DEL EJERCICIO</t>
  </si>
  <si>
    <t xml:space="preserve">Amortización ejercicio crédito otorgado por Banco </t>
  </si>
  <si>
    <t>I.</t>
  </si>
  <si>
    <t xml:space="preserve">La sociedad NSD &amp; GET Ltda., que hasta el 31.12.2019 estuvo sujeta al régimen de renta atribuida, a partir del 01.01.2020 se acogió al régimen  del artículo 14  letra D) N°8 de la LIR          </t>
  </si>
  <si>
    <t xml:space="preserve">Dividendo 1, afecto a imptos. finales </t>
  </si>
  <si>
    <t xml:space="preserve">Dividendo 2, afecto a imptos. finales </t>
  </si>
  <si>
    <t>(-) Créditos por IDPC por dividendos percibidos ……………………………………………………………........................................................................................</t>
  </si>
  <si>
    <t>Saldo de ingreso diferido pendiente de tributación de acuerdo al art. 14 letra D) N°8, letra (d) de la LIR, art. 40° transitorio  de la Ley N° 21.210 y Circular N° 62 de 2020</t>
  </si>
  <si>
    <t>Incremento por IDPC</t>
  </si>
  <si>
    <t>Capital aportado empresas que inician actividades en el año comercial que corresponda a esta declaración</t>
  </si>
  <si>
    <r>
      <t xml:space="preserve">Impuesto Territorial pagado en el año </t>
    </r>
    <r>
      <rPr>
        <b/>
        <sz val="10"/>
        <rFont val="Arial"/>
        <family val="2"/>
      </rPr>
      <t>2022</t>
    </r>
    <r>
      <rPr>
        <sz val="10"/>
        <rFont val="Arial"/>
        <family val="2"/>
      </rPr>
      <t>, según art. 55 letra a) LIR</t>
    </r>
  </si>
  <si>
    <t>Para el año comercial 2023 la sociedad presenta los siguientes movimientos que forman parte del registro caja:</t>
  </si>
  <si>
    <t xml:space="preserve">Ventas netas año 2023 a entidades NO relacionadas </t>
  </si>
  <si>
    <t>Ventas netas año 2023 a entidades relacionadas sujetas al régimen Pro PYME (art. 14 letra D) N° 3)</t>
  </si>
  <si>
    <t>Ventas netas  año 2023 a entidades relacionadas sujetas al régimen de imputación parcial de créditos (art. 14 letra A))</t>
  </si>
  <si>
    <t>Cobro factura emitida en diciembre de 2022 a entidad no relacionada</t>
  </si>
  <si>
    <t>Compras netas  existencias 2023</t>
  </si>
  <si>
    <t>Cotizaciones previsionales diciembre de 2022</t>
  </si>
  <si>
    <t>Retenciones IUSC diciembre 2022</t>
  </si>
  <si>
    <t>Pago proveedores 2022</t>
  </si>
  <si>
    <t>El CPTS determinado al 31.12.2022 e informado en código 1581 del recuadro N° 23 del F-22 AT 2023</t>
  </si>
  <si>
    <t>VIPC anual 2023 para los siguientes meses:</t>
  </si>
  <si>
    <t>Septiembre 2023</t>
  </si>
  <si>
    <t>Octubre 2023</t>
  </si>
  <si>
    <t>Noviembre 2023</t>
  </si>
  <si>
    <t>Valor UF al 31.12.2023</t>
  </si>
  <si>
    <t>Los ingresos de los últimos tres años anteriores al 2023 son inferiores a UF 25.000</t>
  </si>
  <si>
    <t>Retiros actualizados al 31.12.2023:</t>
  </si>
  <si>
    <t>PPM actualizado al 31.12.2023:</t>
  </si>
  <si>
    <t xml:space="preserve"> Octubre 2023</t>
  </si>
  <si>
    <t xml:space="preserve"> Noviembre 2023</t>
  </si>
  <si>
    <t>Saldo de ingreso diferido pendiente de amortización informado en código 1096 del recuadro N° 7 del F-22 AT 2023, en aquella parte que corresponde a la diferencia ente el código 1358 y el 1184, sin derecho a crédito por IDPC (AT 2024 corresponde al cuarto año de amortización)</t>
  </si>
  <si>
    <t>Ventas netas año 2023 a entidades relacionadas sujetas al régimen de imputación parcial de créditos (art. 14 letra A))</t>
  </si>
  <si>
    <t>Ingresos devengados en 2022 y percibidos en 2023</t>
  </si>
  <si>
    <t>Pago de proveedores 2022</t>
  </si>
  <si>
    <t>Compra neta camioneta de reparto nueva, adquirida en septiembre 2023</t>
  </si>
  <si>
    <t>Determinación ingreso diferido a imputar en ejercicio 2023</t>
  </si>
  <si>
    <t>Saldo ingreso diferido informado en código 1096 del recuadro N° 7 F22 AT 2023, debidamente actualizado</t>
  </si>
  <si>
    <t>Ingreso diferido actualizado a imputar en el AT 2024</t>
  </si>
  <si>
    <t>(8.000.000*1,019)*6%</t>
  </si>
  <si>
    <t>Gastos aceptados por donaciones</t>
  </si>
  <si>
    <t>(+) CPTS inicial al 01.01.2023……………………………………………………...............</t>
  </si>
  <si>
    <t>Determinación capital propio tributario simplificado al 31.12.2023</t>
  </si>
  <si>
    <t>UTA Diciembre de 2023</t>
  </si>
  <si>
    <t>UTM Diciembre de 2023</t>
  </si>
  <si>
    <t>AT.2024</t>
  </si>
  <si>
    <t>BASE IMPONIBLE ANUAL DE IUSC o IGC</t>
  </si>
  <si>
    <t xml:space="preserve">            TELÉFONO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</si>
</sst>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5" formatCode="&quot;$&quot;#,##0;&quot;$&quot;\-#,##0"/>
    <numFmt numFmtId="7" formatCode="&quot;$&quot;#,##0.00;&quot;$&quot;\-#,##0.00"/>
    <numFmt numFmtId="42" formatCode="_ &quot;$&quot;* #,##0_ ;_ &quot;$&quot;* \-#,##0_ ;_ &quot;$&quot;* &quot;-&quot;_ ;_ @_ "/>
    <numFmt numFmtId="44" formatCode="_ &quot;$&quot;* #,##0.00_ ;_ &quot;$&quot;* \-#,##0.00_ ;_ &quot;$&quot;* &quot;-&quot;??_ ;_ @_ "/>
    <numFmt numFmtId="43" formatCode="_ * #,##0.00_ ;_ * \-#,##0.00_ ;_ * &quot;-&quot;??_ ;_ @_ "/>
    <numFmt numFmtId="164" formatCode="#,##0;\(#,##0\)"/>
    <numFmt numFmtId="165" formatCode="_-* #,##0\ _$_-;\-* #,##0\ _$_-;_-* &quot;-&quot;??\ _$_-;_-@_-"/>
    <numFmt numFmtId="166" formatCode="_-* #,##0.000000\ _$_-;\-* #,##0.000000\ _$_-;_-* &quot;-&quot;??\ _$_-;_-@_-"/>
    <numFmt numFmtId="167" formatCode="#,##0.000_ ;\-#,##0.000\ "/>
    <numFmt numFmtId="168" formatCode="0.0%"/>
    <numFmt numFmtId="169" formatCode="_-* #,##0.00\ _$_-;\-* #,##0.00\ _$_-;_-* &quot;-&quot;??\ _$_-;_-@_-"/>
    <numFmt numFmtId="170" formatCode="#,##0_ ;\-#,##0\ "/>
    <numFmt numFmtId="171" formatCode="&quot;$&quot;#,##0;[Red]&quot;$&quot;\(#,##0\)"/>
    <numFmt numFmtId="172" formatCode="#,##0.000000;\(#,##0.000000\)"/>
    <numFmt numFmtId="173" formatCode="_ &quot;$&quot;* #,##0.000000_ ;_ &quot;$&quot;* \-#,##0.000000_ ;_ &quot;$&quot;* &quot;-&quot;_ ;_ @_ "/>
    <numFmt numFmtId="174" formatCode="&quot;$&quot;#,##0"/>
    <numFmt numFmtId="175" formatCode="00"/>
    <numFmt numFmtId="176" formatCode="0#,##0"/>
    <numFmt numFmtId="177" formatCode="_-&quot;$&quot;* #,##0.00_-;\-&quot;$&quot;* #,##0.00_-;_-&quot;$&quot;* &quot;-&quot;??_-;_-@_-"/>
    <numFmt numFmtId="178" formatCode="_(&quot;$&quot;* #,##0.00_);_(&quot;$&quot;* \(#,##0.00\);_(&quot;$&quot;* &quot;-&quot;??_);_(@_)"/>
  </numFmts>
  <fonts count="30" x14ac:knownFonts="1">
    <font>
      <sz val="11"/>
      <color theme="1"/>
      <name val="Calibri"/>
      <family val="2"/>
      <scheme val="minor"/>
    </font>
    <font>
      <sz val="10"/>
      <name val="Arial"/>
      <family val="2"/>
    </font>
    <font>
      <sz val="10"/>
      <name val="Calibri"/>
      <family val="2"/>
      <scheme val="minor"/>
    </font>
    <font>
      <b/>
      <sz val="14"/>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rgb="FF0000FF"/>
      <name val="Calibri"/>
      <family val="2"/>
      <scheme val="minor"/>
    </font>
    <font>
      <sz val="12"/>
      <color theme="1"/>
      <name val="Calibri"/>
      <family val="2"/>
      <scheme val="minor"/>
    </font>
    <font>
      <sz val="10"/>
      <name val="Times New Roman"/>
      <family val="1"/>
    </font>
    <font>
      <sz val="11"/>
      <name val="Calibri"/>
      <family val="2"/>
      <scheme val="minor"/>
    </font>
    <font>
      <b/>
      <sz val="10"/>
      <name val="Arial"/>
      <family val="2"/>
    </font>
    <font>
      <sz val="8"/>
      <name val="Arial"/>
      <family val="2"/>
    </font>
    <font>
      <sz val="11"/>
      <color rgb="FF0000FF"/>
      <name val="Calibri"/>
      <family val="2"/>
      <scheme val="minor"/>
    </font>
    <font>
      <b/>
      <sz val="8"/>
      <name val="Arial"/>
      <family val="2"/>
    </font>
    <font>
      <b/>
      <sz val="11"/>
      <color rgb="FFFF0000"/>
      <name val="Calibri"/>
      <family val="2"/>
      <scheme val="minor"/>
    </font>
    <font>
      <b/>
      <u/>
      <sz val="11"/>
      <name val="Calibri"/>
      <family val="2"/>
      <scheme val="minor"/>
    </font>
    <font>
      <sz val="11"/>
      <color rgb="FFFF0000"/>
      <name val="Calibri"/>
      <family val="2"/>
      <scheme val="minor"/>
    </font>
    <font>
      <b/>
      <sz val="6"/>
      <name val="Verdana"/>
      <family val="2"/>
    </font>
    <font>
      <u/>
      <sz val="11"/>
      <color theme="10"/>
      <name val="Calibri"/>
      <family val="2"/>
      <scheme val="minor"/>
    </font>
    <font>
      <b/>
      <sz val="8"/>
      <color indexed="8"/>
      <name val="Verdana"/>
      <family val="2"/>
    </font>
    <font>
      <b/>
      <sz val="12"/>
      <color rgb="FFFF0000"/>
      <name val="Calibri"/>
      <family val="2"/>
      <scheme val="minor"/>
    </font>
    <font>
      <sz val="11"/>
      <color rgb="FF00B050"/>
      <name val="Calibri"/>
      <family val="2"/>
      <scheme val="minor"/>
    </font>
    <font>
      <b/>
      <sz val="10"/>
      <color indexed="8"/>
      <name val="Arial"/>
      <family val="2"/>
    </font>
    <font>
      <sz val="8"/>
      <name val="Verdana"/>
      <family val="2"/>
    </font>
    <font>
      <b/>
      <strike/>
      <sz val="10"/>
      <name val="Arial"/>
      <family val="2"/>
    </font>
    <font>
      <strike/>
      <sz val="10"/>
      <name val="Arial"/>
      <family val="2"/>
    </font>
    <font>
      <sz val="11"/>
      <name val="Arial"/>
      <family val="2"/>
    </font>
    <font>
      <b/>
      <sz val="9"/>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theme="8" tint="-0.249977111117893"/>
        <bgColor indexed="64"/>
      </patternFill>
    </fill>
    <fill>
      <patternFill patternType="solid">
        <fgColor theme="5"/>
        <bgColor indexed="64"/>
      </patternFill>
    </fill>
    <fill>
      <patternFill patternType="solid">
        <fgColor theme="5" tint="0.39997558519241921"/>
        <bgColor indexed="64"/>
      </patternFill>
    </fill>
    <fill>
      <patternFill patternType="gray125">
        <bgColor theme="0"/>
      </patternFill>
    </fill>
    <fill>
      <patternFill patternType="solid">
        <fgColor indexed="65"/>
        <bgColor auto="1"/>
      </patternFill>
    </fill>
    <fill>
      <patternFill patternType="solid">
        <fgColor indexed="53"/>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hair">
        <color auto="1"/>
      </bottom>
      <diagonal/>
    </border>
    <border>
      <left style="thin">
        <color indexed="64"/>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indexed="64"/>
      </left>
      <right/>
      <top style="hair">
        <color auto="1"/>
      </top>
      <bottom style="thin">
        <color auto="1"/>
      </bottom>
      <diagonal/>
    </border>
    <border>
      <left/>
      <right/>
      <top style="hair">
        <color auto="1"/>
      </top>
      <bottom style="thin">
        <color auto="1"/>
      </bottom>
      <diagonal/>
    </border>
    <border>
      <left/>
      <right style="thin">
        <color indexed="64"/>
      </right>
      <top style="hair">
        <color auto="1"/>
      </top>
      <bottom style="thin">
        <color auto="1"/>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auto="1"/>
      </left>
      <right style="thin">
        <color auto="1"/>
      </right>
      <top/>
      <bottom style="double">
        <color indexed="64"/>
      </bottom>
      <diagonal/>
    </border>
    <border>
      <left/>
      <right style="medium">
        <color indexed="64"/>
      </right>
      <top style="thin">
        <color indexed="64"/>
      </top>
      <bottom style="thin">
        <color indexed="64"/>
      </bottom>
      <diagonal/>
    </border>
    <border>
      <left style="medium">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medium">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0" fontId="1" fillId="0" borderId="0"/>
    <xf numFmtId="43" fontId="5" fillId="0" borderId="0" applyFont="0" applyFill="0" applyBorder="0" applyAlignment="0" applyProtection="0"/>
    <xf numFmtId="9" fontId="5" fillId="0" borderId="0" applyFont="0" applyFill="0" applyBorder="0" applyAlignment="0" applyProtection="0"/>
    <xf numFmtId="169" fontId="5" fillId="0" borderId="0" applyFont="0" applyFill="0" applyBorder="0" applyAlignment="0" applyProtection="0"/>
    <xf numFmtId="0" fontId="10" fillId="0" borderId="0"/>
    <xf numFmtId="169" fontId="10" fillId="0" borderId="0" applyFont="0" applyFill="0" applyBorder="0" applyAlignment="0" applyProtection="0"/>
    <xf numFmtId="0" fontId="1" fillId="0" borderId="0"/>
    <xf numFmtId="0" fontId="1" fillId="0" borderId="0"/>
    <xf numFmtId="0" fontId="1" fillId="0" borderId="0"/>
    <xf numFmtId="0" fontId="1" fillId="0" borderId="0"/>
    <xf numFmtId="0" fontId="20" fillId="0" borderId="0" applyNumberFormat="0" applyFill="0" applyBorder="0" applyAlignment="0" applyProtection="0"/>
    <xf numFmtId="177" fontId="5" fillId="0" borderId="0" applyFont="0" applyFill="0" applyBorder="0" applyAlignment="0" applyProtection="0"/>
    <xf numFmtId="0" fontId="5" fillId="0" borderId="0"/>
    <xf numFmtId="9" fontId="5" fillId="0" borderId="0" applyFont="0" applyFill="0" applyBorder="0" applyAlignment="0" applyProtection="0"/>
    <xf numFmtId="42" fontId="5" fillId="0" borderId="0" applyFont="0" applyFill="0" applyBorder="0" applyAlignment="0" applyProtection="0"/>
    <xf numFmtId="0" fontId="5" fillId="0" borderId="0"/>
    <xf numFmtId="44" fontId="5" fillId="0" borderId="0" applyFont="0" applyFill="0" applyBorder="0" applyAlignment="0" applyProtection="0"/>
  </cellStyleXfs>
  <cellXfs count="535">
    <xf numFmtId="0" fontId="0" fillId="0" borderId="0" xfId="0"/>
    <xf numFmtId="164" fontId="0" fillId="0" borderId="0" xfId="0" applyNumberFormat="1"/>
    <xf numFmtId="164" fontId="6" fillId="0" borderId="0" xfId="0" applyNumberFormat="1" applyFont="1"/>
    <xf numFmtId="164" fontId="4" fillId="0" borderId="0" xfId="0" applyNumberFormat="1" applyFont="1" applyAlignment="1">
      <alignment vertical="center"/>
    </xf>
    <xf numFmtId="164" fontId="9" fillId="0" borderId="0" xfId="0" applyNumberFormat="1" applyFont="1"/>
    <xf numFmtId="42" fontId="11" fillId="0" borderId="0" xfId="0" applyNumberFormat="1" applyFont="1"/>
    <xf numFmtId="164" fontId="11" fillId="0" borderId="0" xfId="0" applyNumberFormat="1" applyFont="1"/>
    <xf numFmtId="164" fontId="2" fillId="0" borderId="0" xfId="0" applyNumberFormat="1" applyFont="1"/>
    <xf numFmtId="0" fontId="9" fillId="0" borderId="0" xfId="0" applyFont="1"/>
    <xf numFmtId="164" fontId="7" fillId="0" borderId="0" xfId="0" applyNumberFormat="1" applyFont="1"/>
    <xf numFmtId="164" fontId="8" fillId="0" borderId="0" xfId="0" applyNumberFormat="1" applyFont="1" applyAlignment="1">
      <alignment horizontal="center"/>
    </xf>
    <xf numFmtId="164" fontId="16" fillId="0" borderId="0" xfId="0" applyNumberFormat="1" applyFont="1" applyAlignment="1">
      <alignment horizontal="center"/>
    </xf>
    <xf numFmtId="164" fontId="17" fillId="0" borderId="0" xfId="0" applyNumberFormat="1" applyFont="1"/>
    <xf numFmtId="164" fontId="14" fillId="0" borderId="0" xfId="0" applyNumberFormat="1" applyFont="1"/>
    <xf numFmtId="0" fontId="13" fillId="0" borderId="0" xfId="1" applyFont="1"/>
    <xf numFmtId="0" fontId="1" fillId="0" borderId="0" xfId="1"/>
    <xf numFmtId="0" fontId="13" fillId="0" borderId="0" xfId="1" applyFont="1" applyAlignment="1">
      <alignment horizontal="center" vertical="center"/>
    </xf>
    <xf numFmtId="0" fontId="15" fillId="0" borderId="0" xfId="1" applyFont="1" applyAlignment="1">
      <alignment horizontal="center" vertical="center"/>
    </xf>
    <xf numFmtId="0" fontId="12" fillId="0" borderId="0" xfId="8" applyFont="1" applyAlignment="1">
      <alignment horizontal="center" wrapText="1"/>
    </xf>
    <xf numFmtId="0" fontId="12" fillId="0" borderId="0" xfId="8" applyFont="1" applyAlignment="1">
      <alignment horizontal="right" wrapText="1"/>
    </xf>
    <xf numFmtId="0" fontId="13" fillId="0" borderId="0" xfId="1" applyFont="1" applyAlignment="1">
      <alignment vertical="top" wrapText="1"/>
    </xf>
    <xf numFmtId="0" fontId="12" fillId="0" borderId="4" xfId="8" applyFont="1" applyBorder="1" applyAlignment="1">
      <alignment horizontal="center" wrapText="1"/>
    </xf>
    <xf numFmtId="3" fontId="13" fillId="0" borderId="0" xfId="1" applyNumberFormat="1" applyFont="1"/>
    <xf numFmtId="3" fontId="1" fillId="0" borderId="0" xfId="1" applyNumberFormat="1"/>
    <xf numFmtId="0" fontId="0" fillId="4" borderId="0" xfId="0" applyFill="1"/>
    <xf numFmtId="0" fontId="19" fillId="4" borderId="0" xfId="5" applyFont="1" applyFill="1"/>
    <xf numFmtId="0" fontId="21" fillId="4" borderId="0" xfId="0" applyFont="1" applyFill="1"/>
    <xf numFmtId="164" fontId="18" fillId="0" borderId="0" xfId="0" applyNumberFormat="1" applyFont="1"/>
    <xf numFmtId="164" fontId="0" fillId="5" borderId="0" xfId="0" applyNumberFormat="1" applyFill="1"/>
    <xf numFmtId="164" fontId="3" fillId="0" borderId="0" xfId="0" applyNumberFormat="1" applyFont="1" applyAlignment="1">
      <alignment vertical="center"/>
    </xf>
    <xf numFmtId="0" fontId="22" fillId="0" borderId="0" xfId="0" applyFont="1"/>
    <xf numFmtId="0" fontId="24" fillId="4" borderId="0" xfId="0" applyFont="1" applyFill="1"/>
    <xf numFmtId="3" fontId="12" fillId="0" borderId="64" xfId="5" applyNumberFormat="1" applyFont="1" applyBorder="1" applyAlignment="1">
      <alignment vertical="center"/>
    </xf>
    <xf numFmtId="3" fontId="12" fillId="0" borderId="64" xfId="7" applyNumberFormat="1" applyFont="1" applyBorder="1" applyAlignment="1">
      <alignment vertical="center" wrapText="1"/>
    </xf>
    <xf numFmtId="0" fontId="23" fillId="5" borderId="0" xfId="0" applyFont="1" applyFill="1"/>
    <xf numFmtId="0" fontId="0" fillId="5" borderId="0" xfId="0" applyFill="1"/>
    <xf numFmtId="0" fontId="9" fillId="0" borderId="0" xfId="0" applyFont="1" applyAlignment="1">
      <alignment vertical="center"/>
    </xf>
    <xf numFmtId="164" fontId="1" fillId="0" borderId="0" xfId="0" applyNumberFormat="1" applyFont="1"/>
    <xf numFmtId="42" fontId="1" fillId="0" borderId="0" xfId="0" applyNumberFormat="1" applyFont="1"/>
    <xf numFmtId="164" fontId="12" fillId="0" borderId="0" xfId="0" applyNumberFormat="1" applyFont="1"/>
    <xf numFmtId="0" fontId="1" fillId="0" borderId="0" xfId="0" applyFont="1" applyAlignment="1">
      <alignment vertical="center" wrapText="1"/>
    </xf>
    <xf numFmtId="3" fontId="1" fillId="0" borderId="0" xfId="0" applyNumberFormat="1" applyFont="1" applyAlignment="1">
      <alignment horizontal="left" vertical="top" wrapText="1"/>
    </xf>
    <xf numFmtId="3" fontId="12" fillId="0" borderId="0" xfId="0" applyNumberFormat="1" applyFont="1" applyAlignment="1">
      <alignment horizontal="left" vertical="center" wrapText="1"/>
    </xf>
    <xf numFmtId="3" fontId="12" fillId="0" borderId="0" xfId="0" applyNumberFormat="1" applyFont="1" applyAlignment="1">
      <alignment horizontal="center" vertical="center" wrapText="1"/>
    </xf>
    <xf numFmtId="3" fontId="1" fillId="0" borderId="0" xfId="0" applyNumberFormat="1" applyFont="1"/>
    <xf numFmtId="9" fontId="1" fillId="0" borderId="0" xfId="3" applyFont="1" applyAlignment="1">
      <alignment horizontal="center"/>
    </xf>
    <xf numFmtId="3" fontId="12" fillId="0" borderId="19" xfId="0" applyNumberFormat="1" applyFont="1" applyBorder="1"/>
    <xf numFmtId="164" fontId="1" fillId="0" borderId="0" xfId="0" applyNumberFormat="1" applyFont="1" applyAlignment="1">
      <alignment horizontal="center" vertical="center" wrapText="1"/>
    </xf>
    <xf numFmtId="0" fontId="12" fillId="0" borderId="0" xfId="0" applyFont="1"/>
    <xf numFmtId="0" fontId="12" fillId="0" borderId="1" xfId="0" applyFont="1" applyBorder="1" applyAlignment="1">
      <alignment vertical="center"/>
    </xf>
    <xf numFmtId="0" fontId="1" fillId="0" borderId="2" xfId="0" applyFont="1" applyBorder="1"/>
    <xf numFmtId="42" fontId="12" fillId="0" borderId="4" xfId="0" applyNumberFormat="1" applyFont="1" applyBorder="1" applyAlignment="1">
      <alignment horizontal="center" vertical="center" wrapText="1"/>
    </xf>
    <xf numFmtId="0" fontId="1" fillId="0" borderId="10" xfId="0" applyFont="1" applyBorder="1"/>
    <xf numFmtId="0" fontId="1" fillId="0" borderId="11" xfId="0" applyFont="1" applyBorder="1"/>
    <xf numFmtId="42" fontId="1" fillId="0" borderId="7" xfId="0" applyNumberFormat="1" applyFont="1" applyBorder="1" applyAlignment="1">
      <alignment horizontal="center" vertical="center" wrapText="1"/>
    </xf>
    <xf numFmtId="165" fontId="1" fillId="0" borderId="11" xfId="2" applyNumberFormat="1" applyFont="1" applyFill="1" applyBorder="1" applyAlignment="1">
      <alignment horizontal="right"/>
    </xf>
    <xf numFmtId="165" fontId="1" fillId="0" borderId="11" xfId="2" applyNumberFormat="1" applyFont="1" applyFill="1" applyBorder="1"/>
    <xf numFmtId="42" fontId="1" fillId="0" borderId="7" xfId="0" applyNumberFormat="1" applyFont="1" applyBorder="1" applyAlignment="1">
      <alignment horizontal="right" wrapText="1"/>
    </xf>
    <xf numFmtId="0" fontId="1" fillId="0" borderId="3" xfId="0" applyFont="1" applyBorder="1"/>
    <xf numFmtId="0" fontId="1" fillId="0" borderId="0" xfId="0" applyFont="1"/>
    <xf numFmtId="165" fontId="1" fillId="0" borderId="0" xfId="2" applyNumberFormat="1" applyFont="1" applyFill="1" applyBorder="1" applyAlignment="1">
      <alignment horizontal="right"/>
    </xf>
    <xf numFmtId="165" fontId="1" fillId="0" borderId="0" xfId="2" applyNumberFormat="1" applyFont="1" applyFill="1" applyBorder="1"/>
    <xf numFmtId="170" fontId="1" fillId="0" borderId="8" xfId="2" applyNumberFormat="1" applyFont="1" applyFill="1" applyBorder="1" applyAlignment="1"/>
    <xf numFmtId="170" fontId="1" fillId="0" borderId="8" xfId="0" applyNumberFormat="1" applyFont="1" applyBorder="1" applyAlignment="1">
      <alignment horizontal="right" wrapText="1"/>
    </xf>
    <xf numFmtId="42" fontId="1" fillId="0" borderId="8" xfId="0" applyNumberFormat="1" applyFont="1" applyBorder="1" applyAlignment="1">
      <alignment horizontal="right" wrapText="1"/>
    </xf>
    <xf numFmtId="9" fontId="1" fillId="0" borderId="0" xfId="3" applyFont="1"/>
    <xf numFmtId="0" fontId="1" fillId="5" borderId="3" xfId="0" applyFont="1" applyFill="1" applyBorder="1"/>
    <xf numFmtId="0" fontId="1" fillId="5" borderId="0" xfId="0" applyFont="1" applyFill="1"/>
    <xf numFmtId="165" fontId="1" fillId="5" borderId="0" xfId="2" applyNumberFormat="1" applyFont="1" applyFill="1" applyBorder="1" applyAlignment="1">
      <alignment horizontal="right"/>
    </xf>
    <xf numFmtId="165" fontId="1" fillId="5" borderId="0" xfId="2" applyNumberFormat="1" applyFont="1" applyFill="1" applyBorder="1"/>
    <xf numFmtId="0" fontId="1" fillId="0" borderId="12" xfId="0" applyFont="1" applyBorder="1"/>
    <xf numFmtId="0" fontId="1" fillId="0" borderId="13" xfId="0" applyFont="1" applyBorder="1"/>
    <xf numFmtId="165" fontId="1" fillId="0" borderId="13" xfId="2" applyNumberFormat="1" applyFont="1" applyFill="1" applyBorder="1" applyAlignment="1">
      <alignment horizontal="right"/>
    </xf>
    <xf numFmtId="165" fontId="1" fillId="0" borderId="13" xfId="2" applyNumberFormat="1" applyFont="1" applyFill="1" applyBorder="1"/>
    <xf numFmtId="170" fontId="1" fillId="0" borderId="9" xfId="2" applyNumberFormat="1" applyFont="1" applyFill="1" applyBorder="1" applyAlignment="1"/>
    <xf numFmtId="170" fontId="1" fillId="0" borderId="9" xfId="0" applyNumberFormat="1" applyFont="1" applyBorder="1" applyAlignment="1">
      <alignment horizontal="right" wrapText="1"/>
    </xf>
    <xf numFmtId="42" fontId="1" fillId="0" borderId="9" xfId="0" applyNumberFormat="1" applyFont="1" applyBorder="1" applyAlignment="1">
      <alignment horizontal="right" wrapText="1"/>
    </xf>
    <xf numFmtId="0" fontId="12" fillId="0" borderId="18" xfId="0" applyFont="1" applyBorder="1"/>
    <xf numFmtId="0" fontId="1" fillId="0" borderId="19" xfId="0" applyFont="1" applyBorder="1"/>
    <xf numFmtId="165" fontId="1" fillId="0" borderId="19" xfId="2" applyNumberFormat="1" applyFont="1" applyFill="1" applyBorder="1"/>
    <xf numFmtId="170" fontId="12" fillId="0" borderId="21" xfId="0" applyNumberFormat="1" applyFont="1" applyBorder="1" applyAlignment="1">
      <alignment wrapText="1"/>
    </xf>
    <xf numFmtId="170" fontId="12" fillId="0" borderId="21" xfId="0" applyNumberFormat="1" applyFont="1" applyBorder="1" applyAlignment="1">
      <alignment horizontal="right" wrapText="1"/>
    </xf>
    <xf numFmtId="42" fontId="1" fillId="0" borderId="21" xfId="0" applyNumberFormat="1" applyFont="1" applyBorder="1" applyAlignment="1">
      <alignment horizontal="right" wrapText="1"/>
    </xf>
    <xf numFmtId="0" fontId="12" fillId="0" borderId="1" xfId="0" applyFont="1" applyBorder="1"/>
    <xf numFmtId="165" fontId="1" fillId="0" borderId="2" xfId="2" applyNumberFormat="1" applyFont="1" applyFill="1" applyBorder="1" applyAlignment="1">
      <alignment horizontal="right"/>
    </xf>
    <xf numFmtId="165" fontId="1" fillId="0" borderId="2" xfId="2" applyNumberFormat="1" applyFont="1" applyFill="1" applyBorder="1"/>
    <xf numFmtId="42" fontId="1" fillId="0" borderId="2" xfId="0" applyNumberFormat="1" applyFont="1" applyBorder="1" applyAlignment="1">
      <alignment horizontal="center" vertical="center" wrapText="1"/>
    </xf>
    <xf numFmtId="42" fontId="1" fillId="0" borderId="17" xfId="0" applyNumberFormat="1" applyFont="1" applyBorder="1" applyAlignment="1">
      <alignment horizontal="center" vertical="center" wrapText="1"/>
    </xf>
    <xf numFmtId="42" fontId="1" fillId="0" borderId="0" xfId="2" applyNumberFormat="1" applyFont="1" applyFill="1" applyBorder="1"/>
    <xf numFmtId="42" fontId="1" fillId="0" borderId="6" xfId="0" applyNumberFormat="1" applyFont="1" applyBorder="1" applyAlignment="1">
      <alignment wrapText="1"/>
    </xf>
    <xf numFmtId="42" fontId="1" fillId="0" borderId="19" xfId="0" applyNumberFormat="1" applyFont="1" applyBorder="1" applyAlignment="1">
      <alignment wrapText="1"/>
    </xf>
    <xf numFmtId="42" fontId="1" fillId="0" borderId="20" xfId="0" applyNumberFormat="1" applyFont="1" applyBorder="1" applyAlignment="1">
      <alignment wrapText="1"/>
    </xf>
    <xf numFmtId="42" fontId="1" fillId="0" borderId="21" xfId="0" applyNumberFormat="1" applyFont="1" applyBorder="1" applyAlignment="1">
      <alignment wrapText="1"/>
    </xf>
    <xf numFmtId="42" fontId="1" fillId="0" borderId="0" xfId="0" applyNumberFormat="1" applyFont="1" applyAlignment="1">
      <alignment wrapText="1"/>
    </xf>
    <xf numFmtId="164" fontId="1" fillId="0" borderId="2" xfId="0" applyNumberFormat="1" applyFont="1" applyBorder="1"/>
    <xf numFmtId="165" fontId="1" fillId="0" borderId="2" xfId="2" applyNumberFormat="1" applyFont="1" applyFill="1" applyBorder="1" applyAlignment="1">
      <alignment horizontal="center"/>
    </xf>
    <xf numFmtId="42" fontId="12" fillId="0" borderId="7" xfId="0" applyNumberFormat="1" applyFont="1" applyBorder="1" applyAlignment="1">
      <alignment horizontal="center" vertical="center" wrapText="1"/>
    </xf>
    <xf numFmtId="164" fontId="1" fillId="0" borderId="0" xfId="0" applyNumberFormat="1" applyFont="1" applyAlignment="1">
      <alignment horizontal="center"/>
    </xf>
    <xf numFmtId="166" fontId="1" fillId="0" borderId="0" xfId="2" applyNumberFormat="1" applyFont="1" applyFill="1" applyBorder="1"/>
    <xf numFmtId="170" fontId="1" fillId="0" borderId="3" xfId="2" applyNumberFormat="1" applyFont="1" applyFill="1" applyBorder="1" applyAlignment="1"/>
    <xf numFmtId="170" fontId="1" fillId="0" borderId="0" xfId="2" applyNumberFormat="1" applyFont="1" applyFill="1" applyBorder="1" applyAlignment="1"/>
    <xf numFmtId="170" fontId="1" fillId="0" borderId="12" xfId="2" applyNumberFormat="1" applyFont="1" applyFill="1" applyBorder="1" applyAlignment="1"/>
    <xf numFmtId="173" fontId="1" fillId="0" borderId="0" xfId="0" applyNumberFormat="1" applyFont="1"/>
    <xf numFmtId="170" fontId="1" fillId="0" borderId="11" xfId="0" applyNumberFormat="1" applyFont="1" applyBorder="1"/>
    <xf numFmtId="42" fontId="1" fillId="0" borderId="0" xfId="15" applyFont="1" applyFill="1" applyBorder="1" applyAlignment="1"/>
    <xf numFmtId="0" fontId="1" fillId="0" borderId="3" xfId="0" applyFont="1" applyBorder="1" applyAlignment="1">
      <alignment horizontal="left"/>
    </xf>
    <xf numFmtId="0" fontId="1" fillId="0" borderId="0" xfId="0" applyFont="1" applyAlignment="1">
      <alignment horizontal="left"/>
    </xf>
    <xf numFmtId="42" fontId="1" fillId="0" borderId="0" xfId="2" applyNumberFormat="1" applyFont="1" applyFill="1" applyBorder="1" applyAlignment="1"/>
    <xf numFmtId="0" fontId="1" fillId="0" borderId="0" xfId="0" applyFont="1" applyAlignment="1">
      <alignment horizontal="right"/>
    </xf>
    <xf numFmtId="170" fontId="1" fillId="0" borderId="0" xfId="2" applyNumberFormat="1" applyFont="1" applyFill="1" applyBorder="1" applyAlignment="1">
      <alignment horizontal="center"/>
    </xf>
    <xf numFmtId="170" fontId="1" fillId="0" borderId="6" xfId="2" applyNumberFormat="1" applyFont="1" applyFill="1" applyBorder="1" applyAlignment="1">
      <alignment horizontal="center"/>
    </xf>
    <xf numFmtId="170" fontId="1" fillId="0" borderId="0" xfId="0" applyNumberFormat="1" applyFont="1" applyAlignment="1">
      <alignment wrapText="1"/>
    </xf>
    <xf numFmtId="42" fontId="1" fillId="0" borderId="0" xfId="15" applyFont="1"/>
    <xf numFmtId="3" fontId="12" fillId="0" borderId="0" xfId="0" applyNumberFormat="1" applyFont="1"/>
    <xf numFmtId="168" fontId="1" fillId="5" borderId="0" xfId="3" applyNumberFormat="1" applyFont="1" applyFill="1"/>
    <xf numFmtId="164" fontId="1" fillId="0" borderId="0" xfId="0" quotePrefix="1" applyNumberFormat="1" applyFont="1"/>
    <xf numFmtId="168" fontId="1" fillId="0" borderId="0" xfId="3" applyNumberFormat="1" applyFont="1"/>
    <xf numFmtId="7" fontId="1" fillId="5" borderId="0" xfId="3" applyNumberFormat="1" applyFont="1" applyFill="1"/>
    <xf numFmtId="164" fontId="26" fillId="0" borderId="0" xfId="0" applyNumberFormat="1" applyFont="1"/>
    <xf numFmtId="164" fontId="27" fillId="0" borderId="0" xfId="0" applyNumberFormat="1" applyFont="1"/>
    <xf numFmtId="168" fontId="27" fillId="0" borderId="0" xfId="3" applyNumberFormat="1" applyFont="1"/>
    <xf numFmtId="164" fontId="27" fillId="0" borderId="0" xfId="0" applyNumberFormat="1" applyFont="1" applyAlignment="1">
      <alignment horizontal="left"/>
    </xf>
    <xf numFmtId="172" fontId="27" fillId="0" borderId="0" xfId="0" applyNumberFormat="1" applyFont="1"/>
    <xf numFmtId="172" fontId="1" fillId="0" borderId="0" xfId="0" applyNumberFormat="1" applyFont="1"/>
    <xf numFmtId="164" fontId="1" fillId="0" borderId="0" xfId="0" applyNumberFormat="1" applyFont="1" applyAlignment="1">
      <alignment vertical="top" wrapText="1"/>
    </xf>
    <xf numFmtId="14" fontId="1" fillId="0" borderId="5" xfId="0" applyNumberFormat="1" applyFont="1" applyBorder="1"/>
    <xf numFmtId="167" fontId="1" fillId="0" borderId="8" xfId="2" applyNumberFormat="1" applyFont="1" applyFill="1" applyBorder="1" applyAlignment="1"/>
    <xf numFmtId="14" fontId="1" fillId="0" borderId="22" xfId="0" applyNumberFormat="1" applyFont="1" applyBorder="1"/>
    <xf numFmtId="164" fontId="1" fillId="0" borderId="20" xfId="0" applyNumberFormat="1" applyFont="1" applyBorder="1"/>
    <xf numFmtId="170" fontId="1" fillId="0" borderId="21" xfId="0" applyNumberFormat="1" applyFont="1" applyBorder="1" applyAlignment="1">
      <alignment wrapText="1"/>
    </xf>
    <xf numFmtId="42" fontId="1" fillId="0" borderId="7" xfId="0" applyNumberFormat="1" applyFont="1" applyBorder="1"/>
    <xf numFmtId="17" fontId="1" fillId="0" borderId="10" xfId="0" applyNumberFormat="1" applyFont="1" applyBorder="1"/>
    <xf numFmtId="167" fontId="1" fillId="5" borderId="8" xfId="2" applyNumberFormat="1" applyFont="1" applyFill="1" applyBorder="1" applyAlignment="1"/>
    <xf numFmtId="164" fontId="1" fillId="0" borderId="34" xfId="0" applyNumberFormat="1" applyFont="1" applyBorder="1"/>
    <xf numFmtId="164" fontId="1" fillId="5" borderId="0" xfId="0" applyNumberFormat="1" applyFont="1" applyFill="1"/>
    <xf numFmtId="164" fontId="12" fillId="5" borderId="0" xfId="0" applyNumberFormat="1" applyFont="1" applyFill="1" applyAlignment="1">
      <alignment horizontal="center" vertical="center" wrapText="1"/>
    </xf>
    <xf numFmtId="0" fontId="12" fillId="0" borderId="2" xfId="0" applyFont="1" applyBorder="1"/>
    <xf numFmtId="42" fontId="12" fillId="5" borderId="0" xfId="0" applyNumberFormat="1" applyFont="1" applyFill="1" applyAlignment="1">
      <alignment horizontal="center" vertical="center" wrapText="1"/>
    </xf>
    <xf numFmtId="0" fontId="1" fillId="5" borderId="10" xfId="0" applyFont="1" applyFill="1" applyBorder="1"/>
    <xf numFmtId="0" fontId="1" fillId="5" borderId="11" xfId="0" applyFont="1" applyFill="1" applyBorder="1"/>
    <xf numFmtId="165" fontId="1" fillId="5" borderId="11" xfId="2" applyNumberFormat="1" applyFont="1" applyFill="1" applyBorder="1" applyAlignment="1">
      <alignment horizontal="right"/>
    </xf>
    <xf numFmtId="165" fontId="1" fillId="5" borderId="11" xfId="2" applyNumberFormat="1" applyFont="1" applyFill="1" applyBorder="1"/>
    <xf numFmtId="164" fontId="1" fillId="0" borderId="8" xfId="0" applyNumberFormat="1" applyFont="1" applyBorder="1" applyAlignment="1">
      <alignment horizontal="right" wrapText="1"/>
    </xf>
    <xf numFmtId="0" fontId="1" fillId="0" borderId="4" xfId="0" applyFont="1" applyBorder="1" applyAlignment="1">
      <alignment horizontal="center" vertical="center"/>
    </xf>
    <xf numFmtId="164" fontId="12" fillId="0" borderId="8" xfId="0" applyNumberFormat="1" applyFont="1" applyBorder="1"/>
    <xf numFmtId="0" fontId="1" fillId="0" borderId="17" xfId="0" applyFont="1" applyBorder="1" applyAlignment="1">
      <alignment horizontal="center" vertical="center"/>
    </xf>
    <xf numFmtId="0" fontId="12" fillId="4" borderId="1" xfId="0" applyFont="1" applyFill="1" applyBorder="1"/>
    <xf numFmtId="0" fontId="12" fillId="4" borderId="2" xfId="0" applyFont="1" applyFill="1" applyBorder="1"/>
    <xf numFmtId="0" fontId="1" fillId="4" borderId="2" xfId="0" applyFont="1" applyFill="1" applyBorder="1"/>
    <xf numFmtId="164" fontId="12" fillId="6" borderId="4" xfId="0" applyNumberFormat="1" applyFont="1" applyFill="1" applyBorder="1" applyAlignment="1">
      <alignment horizontal="right" wrapText="1"/>
    </xf>
    <xf numFmtId="165" fontId="1" fillId="0" borderId="6" xfId="2" applyNumberFormat="1" applyFont="1" applyFill="1" applyBorder="1"/>
    <xf numFmtId="0" fontId="12" fillId="0" borderId="3" xfId="0" applyFont="1" applyBorder="1"/>
    <xf numFmtId="164" fontId="12" fillId="5" borderId="8" xfId="0" applyNumberFormat="1" applyFont="1" applyFill="1" applyBorder="1"/>
    <xf numFmtId="164" fontId="12" fillId="0" borderId="9" xfId="0" applyNumberFormat="1" applyFont="1" applyBorder="1"/>
    <xf numFmtId="164" fontId="12" fillId="6" borderId="9" xfId="0" applyNumberFormat="1" applyFont="1" applyFill="1" applyBorder="1" applyAlignment="1">
      <alignment horizontal="right" wrapText="1"/>
    </xf>
    <xf numFmtId="164" fontId="1" fillId="0" borderId="19" xfId="0" applyNumberFormat="1" applyFont="1" applyBorder="1"/>
    <xf numFmtId="0" fontId="1" fillId="0" borderId="21" xfId="0" applyFont="1" applyBorder="1" applyAlignment="1">
      <alignment horizontal="center" vertical="center"/>
    </xf>
    <xf numFmtId="5" fontId="12" fillId="6" borderId="21" xfId="0" applyNumberFormat="1" applyFont="1" applyFill="1" applyBorder="1" applyAlignment="1">
      <alignment horizontal="right" wrapText="1"/>
    </xf>
    <xf numFmtId="164" fontId="12" fillId="0" borderId="8" xfId="0" applyNumberFormat="1" applyFont="1" applyBorder="1" applyAlignment="1">
      <alignment horizontal="right" wrapText="1"/>
    </xf>
    <xf numFmtId="164" fontId="1" fillId="4" borderId="18" xfId="0" applyNumberFormat="1" applyFont="1" applyFill="1" applyBorder="1"/>
    <xf numFmtId="164" fontId="1" fillId="4" borderId="19" xfId="0" applyNumberFormat="1" applyFont="1" applyFill="1" applyBorder="1"/>
    <xf numFmtId="164" fontId="1" fillId="4" borderId="20" xfId="0" applyNumberFormat="1" applyFont="1" applyFill="1" applyBorder="1"/>
    <xf numFmtId="164" fontId="12" fillId="6" borderId="94" xfId="0" applyNumberFormat="1" applyFont="1" applyFill="1" applyBorder="1" applyAlignment="1">
      <alignment horizontal="right" wrapText="1"/>
    </xf>
    <xf numFmtId="171" fontId="12" fillId="6" borderId="21" xfId="0" applyNumberFormat="1" applyFont="1" applyFill="1" applyBorder="1" applyAlignment="1">
      <alignment horizontal="right" wrapText="1"/>
    </xf>
    <xf numFmtId="42" fontId="12" fillId="5" borderId="21" xfId="0" applyNumberFormat="1" applyFont="1" applyFill="1" applyBorder="1" applyAlignment="1">
      <alignment horizontal="right" wrapText="1"/>
    </xf>
    <xf numFmtId="164" fontId="1" fillId="5" borderId="0" xfId="0" applyNumberFormat="1" applyFont="1" applyFill="1" applyAlignment="1">
      <alignment horizontal="right" wrapText="1"/>
    </xf>
    <xf numFmtId="164" fontId="12" fillId="0" borderId="4" xfId="0" applyNumberFormat="1" applyFont="1" applyBorder="1" applyAlignment="1">
      <alignment horizontal="right" wrapText="1"/>
    </xf>
    <xf numFmtId="164" fontId="12" fillId="5" borderId="0" xfId="0" applyNumberFormat="1" applyFont="1" applyFill="1" applyAlignment="1">
      <alignment horizontal="right" wrapText="1"/>
    </xf>
    <xf numFmtId="164" fontId="1" fillId="0" borderId="38" xfId="0" applyNumberFormat="1" applyFont="1" applyBorder="1"/>
    <xf numFmtId="0" fontId="1" fillId="0" borderId="0" xfId="0" applyFont="1" applyAlignment="1">
      <alignment horizontal="left" vertical="center"/>
    </xf>
    <xf numFmtId="3" fontId="12" fillId="0" borderId="8" xfId="0" applyNumberFormat="1" applyFont="1" applyBorder="1" applyAlignment="1">
      <alignment horizontal="center"/>
    </xf>
    <xf numFmtId="3" fontId="12" fillId="5" borderId="0" xfId="0" applyNumberFormat="1" applyFont="1" applyFill="1" applyAlignment="1">
      <alignment horizontal="center"/>
    </xf>
    <xf numFmtId="0" fontId="1" fillId="0" borderId="3" xfId="0" applyFont="1" applyBorder="1" applyAlignment="1">
      <alignment horizontal="left" vertical="center"/>
    </xf>
    <xf numFmtId="0" fontId="1" fillId="0" borderId="63" xfId="7" applyBorder="1" applyAlignment="1">
      <alignment vertical="center" wrapText="1"/>
    </xf>
    <xf numFmtId="0" fontId="1" fillId="12" borderId="64" xfId="7" applyFill="1" applyBorder="1" applyAlignment="1">
      <alignment horizontal="center" vertical="center" wrapText="1"/>
    </xf>
    <xf numFmtId="0" fontId="1" fillId="0" borderId="64" xfId="7" applyBorder="1" applyAlignment="1">
      <alignment horizontal="center" vertical="center" wrapText="1"/>
    </xf>
    <xf numFmtId="0" fontId="12" fillId="12" borderId="65" xfId="7" applyFont="1" applyFill="1" applyBorder="1" applyAlignment="1">
      <alignment horizontal="center" vertical="center" wrapText="1"/>
    </xf>
    <xf numFmtId="3" fontId="1" fillId="0" borderId="64" xfId="7" applyNumberFormat="1" applyBorder="1"/>
    <xf numFmtId="3" fontId="12" fillId="0" borderId="64" xfId="7" applyNumberFormat="1" applyFont="1" applyBorder="1" applyAlignment="1">
      <alignment vertical="center"/>
    </xf>
    <xf numFmtId="0" fontId="12" fillId="0" borderId="65" xfId="7" applyFont="1" applyBorder="1" applyAlignment="1">
      <alignment horizontal="center" vertical="center" wrapText="1"/>
    </xf>
    <xf numFmtId="0" fontId="12" fillId="11" borderId="64" xfId="7" applyFont="1" applyFill="1" applyBorder="1" applyAlignment="1">
      <alignment vertical="center" wrapText="1"/>
    </xf>
    <xf numFmtId="49" fontId="12" fillId="0" borderId="59" xfId="6" applyNumberFormat="1" applyFont="1" applyFill="1" applyBorder="1" applyAlignment="1">
      <alignment horizontal="center" vertical="center" wrapText="1"/>
    </xf>
    <xf numFmtId="49" fontId="12" fillId="0" borderId="14" xfId="6" applyNumberFormat="1" applyFont="1" applyFill="1" applyBorder="1" applyAlignment="1">
      <alignment horizontal="center" vertical="center" wrapText="1"/>
    </xf>
    <xf numFmtId="0" fontId="12" fillId="0" borderId="14" xfId="7" applyFont="1" applyBorder="1" applyAlignment="1">
      <alignment horizontal="center" vertical="center" wrapText="1"/>
    </xf>
    <xf numFmtId="49" fontId="12" fillId="0" borderId="16" xfId="6" applyNumberFormat="1" applyFont="1" applyFill="1" applyBorder="1" applyAlignment="1">
      <alignment horizontal="center" vertical="center" wrapText="1"/>
    </xf>
    <xf numFmtId="0" fontId="1" fillId="5" borderId="60" xfId="0" applyFont="1" applyFill="1" applyBorder="1" applyAlignment="1">
      <alignment vertical="center" wrapText="1"/>
    </xf>
    <xf numFmtId="0" fontId="12" fillId="0" borderId="36" xfId="0" applyFont="1" applyBorder="1" applyAlignment="1">
      <alignment horizontal="center" vertical="center"/>
    </xf>
    <xf numFmtId="3" fontId="1" fillId="0" borderId="35" xfId="0" applyNumberFormat="1" applyFont="1" applyBorder="1" applyAlignment="1">
      <alignment horizontal="center"/>
    </xf>
    <xf numFmtId="0" fontId="1" fillId="0" borderId="37" xfId="0" applyFont="1" applyBorder="1" applyAlignment="1">
      <alignment horizontal="center" vertical="center"/>
    </xf>
    <xf numFmtId="0" fontId="12" fillId="5" borderId="9" xfId="0" applyFont="1" applyFill="1" applyBorder="1" applyAlignment="1">
      <alignment horizontal="center" vertical="center"/>
    </xf>
    <xf numFmtId="3" fontId="1" fillId="0" borderId="13" xfId="0" applyNumberFormat="1" applyFont="1" applyBorder="1" applyAlignment="1">
      <alignment horizontal="center"/>
    </xf>
    <xf numFmtId="0" fontId="1" fillId="0" borderId="29" xfId="0" quotePrefix="1" applyFont="1" applyBorder="1" applyAlignment="1">
      <alignment horizontal="center" vertical="center"/>
    </xf>
    <xf numFmtId="0" fontId="1" fillId="0" borderId="56" xfId="0" applyFont="1" applyBorder="1" applyAlignment="1">
      <alignment vertical="center" wrapText="1"/>
    </xf>
    <xf numFmtId="0" fontId="12" fillId="0" borderId="4" xfId="0" applyFont="1" applyBorder="1" applyAlignment="1">
      <alignment horizontal="center" vertical="center"/>
    </xf>
    <xf numFmtId="3" fontId="1" fillId="5" borderId="2" xfId="0" applyNumberFormat="1" applyFont="1" applyFill="1" applyBorder="1" applyAlignment="1">
      <alignment horizontal="center"/>
    </xf>
    <xf numFmtId="3" fontId="1" fillId="0" borderId="2" xfId="0" applyNumberFormat="1" applyFont="1" applyBorder="1" applyAlignment="1">
      <alignment horizontal="center"/>
    </xf>
    <xf numFmtId="0" fontId="1" fillId="0" borderId="29" xfId="0" applyFont="1" applyBorder="1" applyAlignment="1">
      <alignment horizontal="center" vertical="center"/>
    </xf>
    <xf numFmtId="3" fontId="1" fillId="0" borderId="11" xfId="0" applyNumberFormat="1" applyFont="1" applyBorder="1" applyAlignment="1">
      <alignment horizontal="center"/>
    </xf>
    <xf numFmtId="0" fontId="12" fillId="0" borderId="1" xfId="0" applyFont="1" applyBorder="1" applyAlignment="1">
      <alignment horizontal="center" vertical="center"/>
    </xf>
    <xf numFmtId="164" fontId="12" fillId="0" borderId="4" xfId="0" applyNumberFormat="1" applyFont="1" applyBorder="1" applyAlignment="1">
      <alignment horizontal="center"/>
    </xf>
    <xf numFmtId="0" fontId="1" fillId="0" borderId="95" xfId="0" applyFont="1" applyBorder="1" applyAlignment="1">
      <alignment horizontal="center" vertical="center"/>
    </xf>
    <xf numFmtId="3" fontId="1" fillId="0" borderId="12" xfId="0" applyNumberFormat="1" applyFont="1" applyBorder="1" applyAlignment="1">
      <alignment horizontal="center" vertical="center"/>
    </xf>
    <xf numFmtId="0" fontId="1" fillId="0" borderId="0" xfId="0" applyFont="1" applyAlignment="1">
      <alignment vertical="center"/>
    </xf>
    <xf numFmtId="0" fontId="1" fillId="0" borderId="61" xfId="0" applyFont="1" applyBorder="1" applyAlignment="1">
      <alignment vertical="center" wrapText="1"/>
    </xf>
    <xf numFmtId="0" fontId="12" fillId="0" borderId="8" xfId="0" applyFont="1" applyBorder="1" applyAlignment="1">
      <alignment horizontal="center" vertical="center"/>
    </xf>
    <xf numFmtId="3" fontId="1" fillId="0" borderId="10" xfId="0" applyNumberFormat="1" applyFont="1" applyBorder="1" applyAlignment="1">
      <alignment horizontal="center"/>
    </xf>
    <xf numFmtId="0" fontId="1" fillId="0" borderId="40" xfId="0" applyFont="1" applyBorder="1" applyAlignment="1">
      <alignment horizontal="center" vertical="center"/>
    </xf>
    <xf numFmtId="0" fontId="12" fillId="0" borderId="54" xfId="0" applyFont="1" applyBorder="1" applyAlignment="1">
      <alignment vertical="center" wrapText="1"/>
    </xf>
    <xf numFmtId="0" fontId="12" fillId="0" borderId="42" xfId="0" applyFont="1" applyBorder="1" applyAlignment="1">
      <alignment horizontal="center" vertical="center"/>
    </xf>
    <xf numFmtId="3" fontId="12" fillId="0" borderId="41" xfId="0" applyNumberFormat="1" applyFont="1" applyBorder="1" applyAlignment="1">
      <alignment horizontal="center"/>
    </xf>
    <xf numFmtId="0" fontId="12" fillId="0" borderId="43" xfId="0" applyFont="1" applyBorder="1" applyAlignment="1">
      <alignment horizontal="center" vertical="center"/>
    </xf>
    <xf numFmtId="0" fontId="1" fillId="0" borderId="60" xfId="0" applyFont="1" applyBorder="1" applyAlignment="1">
      <alignment vertical="center" wrapText="1"/>
    </xf>
    <xf numFmtId="0" fontId="12" fillId="0" borderId="9" xfId="0" applyFont="1" applyBorder="1" applyAlignment="1">
      <alignment horizontal="center" vertical="center"/>
    </xf>
    <xf numFmtId="3" fontId="1" fillId="0" borderId="12" xfId="0" applyNumberFormat="1" applyFont="1" applyBorder="1" applyAlignment="1">
      <alignment horizontal="center"/>
    </xf>
    <xf numFmtId="0" fontId="1" fillId="0" borderId="39" xfId="0" applyFont="1" applyBorder="1" applyAlignment="1">
      <alignment horizontal="center" vertical="center"/>
    </xf>
    <xf numFmtId="3" fontId="1" fillId="0" borderId="1" xfId="0" applyNumberFormat="1" applyFont="1" applyBorder="1" applyAlignment="1">
      <alignment horizontal="center"/>
    </xf>
    <xf numFmtId="0" fontId="1" fillId="5" borderId="56" xfId="0" applyFont="1" applyFill="1" applyBorder="1" applyAlignment="1">
      <alignment vertical="center" wrapText="1"/>
    </xf>
    <xf numFmtId="0" fontId="12" fillId="5" borderId="4" xfId="0" applyFont="1" applyFill="1" applyBorder="1" applyAlignment="1">
      <alignment horizontal="center" vertical="center"/>
    </xf>
    <xf numFmtId="3" fontId="1" fillId="0" borderId="1" xfId="0" applyNumberFormat="1" applyFont="1" applyBorder="1" applyAlignment="1">
      <alignment horizontal="center" vertical="center"/>
    </xf>
    <xf numFmtId="0" fontId="12" fillId="0" borderId="53" xfId="0" applyFont="1" applyBorder="1" applyAlignment="1">
      <alignment vertical="center" wrapText="1"/>
    </xf>
    <xf numFmtId="0" fontId="12" fillId="0" borderId="45" xfId="0" applyFont="1" applyBorder="1" applyAlignment="1">
      <alignment horizontal="center" vertical="center"/>
    </xf>
    <xf numFmtId="3" fontId="12" fillId="0" borderId="58" xfId="0" applyNumberFormat="1" applyFont="1" applyBorder="1" applyAlignment="1">
      <alignment horizontal="center"/>
    </xf>
    <xf numFmtId="0" fontId="12" fillId="0" borderId="62" xfId="0" applyFont="1" applyBorder="1" applyAlignment="1">
      <alignment horizontal="center" vertical="center"/>
    </xf>
    <xf numFmtId="0" fontId="12" fillId="0" borderId="22" xfId="0" applyFont="1" applyBorder="1" applyAlignment="1">
      <alignment horizontal="center" vertical="center"/>
    </xf>
    <xf numFmtId="3" fontId="1" fillId="0" borderId="32" xfId="0" applyNumberFormat="1" applyFont="1" applyBorder="1" applyAlignment="1">
      <alignment horizontal="center" vertical="center"/>
    </xf>
    <xf numFmtId="3" fontId="1" fillId="0" borderId="31" xfId="0" applyNumberFormat="1" applyFont="1" applyBorder="1" applyAlignment="1">
      <alignment horizontal="center" vertical="center"/>
    </xf>
    <xf numFmtId="0" fontId="1" fillId="0" borderId="44" xfId="0" applyFont="1" applyBorder="1" applyAlignment="1">
      <alignment horizontal="center" vertical="center"/>
    </xf>
    <xf numFmtId="0" fontId="12" fillId="5" borderId="56" xfId="0" applyFont="1" applyFill="1" applyBorder="1" applyAlignment="1">
      <alignment vertical="center" wrapText="1"/>
    </xf>
    <xf numFmtId="0" fontId="12" fillId="0" borderId="55" xfId="0" applyFont="1" applyBorder="1" applyAlignment="1">
      <alignment horizontal="center" vertical="center"/>
    </xf>
    <xf numFmtId="3" fontId="12" fillId="0" borderId="41" xfId="0" applyNumberFormat="1" applyFont="1" applyBorder="1" applyAlignment="1">
      <alignment horizontal="center" vertical="center"/>
    </xf>
    <xf numFmtId="0" fontId="12" fillId="5" borderId="57" xfId="0" applyFont="1" applyFill="1" applyBorder="1" applyAlignment="1">
      <alignment vertical="center" wrapText="1"/>
    </xf>
    <xf numFmtId="3" fontId="1" fillId="0" borderId="41" xfId="0" applyNumberFormat="1" applyFont="1" applyBorder="1" applyAlignment="1">
      <alignment horizontal="center" vertical="center"/>
    </xf>
    <xf numFmtId="0" fontId="1" fillId="0" borderId="2" xfId="0" applyFont="1" applyBorder="1" applyAlignment="1">
      <alignment horizontal="left" vertical="center"/>
    </xf>
    <xf numFmtId="3" fontId="1" fillId="0" borderId="2" xfId="0" applyNumberFormat="1" applyFont="1" applyBorder="1"/>
    <xf numFmtId="0" fontId="12" fillId="0" borderId="1" xfId="0" applyFont="1" applyBorder="1" applyAlignment="1">
      <alignment horizontal="left" vertical="center"/>
    </xf>
    <xf numFmtId="0" fontId="12" fillId="5" borderId="4" xfId="0" applyFont="1" applyFill="1" applyBorder="1" applyAlignment="1">
      <alignment horizontal="center" vertical="center" wrapText="1"/>
    </xf>
    <xf numFmtId="174" fontId="1" fillId="0" borderId="7" xfId="0" applyNumberFormat="1" applyFont="1" applyBorder="1"/>
    <xf numFmtId="174" fontId="1" fillId="0" borderId="9" xfId="0" applyNumberFormat="1" applyFont="1" applyBorder="1"/>
    <xf numFmtId="168" fontId="1" fillId="0" borderId="7" xfId="3" applyNumberFormat="1" applyFont="1" applyBorder="1" applyAlignment="1">
      <alignment horizontal="center"/>
    </xf>
    <xf numFmtId="168" fontId="1" fillId="0" borderId="9" xfId="3" applyNumberFormat="1" applyFont="1" applyBorder="1" applyAlignment="1">
      <alignment horizontal="center"/>
    </xf>
    <xf numFmtId="168" fontId="12" fillId="0" borderId="4" xfId="3" applyNumberFormat="1" applyFont="1" applyBorder="1" applyAlignment="1">
      <alignment horizontal="center"/>
    </xf>
    <xf numFmtId="174" fontId="12" fillId="0" borderId="4" xfId="0" applyNumberFormat="1" applyFont="1" applyBorder="1"/>
    <xf numFmtId="164" fontId="12" fillId="0" borderId="0" xfId="0" applyNumberFormat="1" applyFont="1" applyAlignment="1">
      <alignment horizontal="center"/>
    </xf>
    <xf numFmtId="0" fontId="1" fillId="0" borderId="0" xfId="1" applyAlignment="1">
      <alignment wrapText="1"/>
    </xf>
    <xf numFmtId="0" fontId="1" fillId="0" borderId="0" xfId="1" applyAlignment="1">
      <alignment horizontal="left" vertical="center" indent="10"/>
    </xf>
    <xf numFmtId="0" fontId="12" fillId="0" borderId="0" xfId="1" applyFont="1"/>
    <xf numFmtId="0" fontId="12" fillId="0" borderId="0" xfId="1" applyFont="1" applyAlignment="1">
      <alignment vertical="center"/>
    </xf>
    <xf numFmtId="0" fontId="1" fillId="0" borderId="0" xfId="1" applyAlignment="1">
      <alignment vertical="center"/>
    </xf>
    <xf numFmtId="0" fontId="1" fillId="0" borderId="0" xfId="1" applyAlignment="1">
      <alignment horizontal="center" vertical="center"/>
    </xf>
    <xf numFmtId="0" fontId="1" fillId="5" borderId="4" xfId="1" applyFill="1" applyBorder="1" applyAlignment="1">
      <alignment horizontal="center" vertical="center" wrapText="1"/>
    </xf>
    <xf numFmtId="3" fontId="1" fillId="5" borderId="7" xfId="1" applyNumberFormat="1" applyFill="1" applyBorder="1" applyAlignment="1">
      <alignment horizontal="center" vertical="center" wrapText="1"/>
    </xf>
    <xf numFmtId="0" fontId="1" fillId="0" borderId="4" xfId="1" applyBorder="1" applyAlignment="1">
      <alignment horizontal="center" vertical="center" wrapText="1"/>
    </xf>
    <xf numFmtId="3" fontId="1" fillId="5" borderId="46" xfId="1" applyNumberFormat="1" applyFill="1" applyBorder="1" applyAlignment="1">
      <alignment horizontal="center" vertical="center" wrapText="1"/>
    </xf>
    <xf numFmtId="3" fontId="12" fillId="5" borderId="46" xfId="1" applyNumberFormat="1" applyFont="1" applyFill="1" applyBorder="1" applyAlignment="1">
      <alignment horizontal="center" vertical="center" wrapText="1"/>
    </xf>
    <xf numFmtId="3" fontId="1" fillId="0" borderId="46" xfId="1" applyNumberFormat="1" applyBorder="1" applyAlignment="1">
      <alignment horizontal="center" vertical="center" wrapText="1"/>
    </xf>
    <xf numFmtId="3" fontId="1" fillId="5" borderId="30" xfId="1" applyNumberFormat="1" applyFill="1" applyBorder="1" applyAlignment="1">
      <alignment horizontal="center" vertical="center" wrapText="1"/>
    </xf>
    <xf numFmtId="3" fontId="12" fillId="5" borderId="30" xfId="1" applyNumberFormat="1" applyFont="1" applyFill="1" applyBorder="1" applyAlignment="1">
      <alignment horizontal="center" vertical="center" wrapText="1"/>
    </xf>
    <xf numFmtId="3" fontId="1" fillId="0" borderId="30" xfId="1" applyNumberFormat="1" applyBorder="1" applyAlignment="1">
      <alignment horizontal="center" vertical="center" wrapText="1"/>
    </xf>
    <xf numFmtId="0" fontId="1" fillId="5" borderId="0" xfId="1" applyFill="1" applyAlignment="1">
      <alignment horizontal="center" vertical="center" wrapText="1"/>
    </xf>
    <xf numFmtId="0" fontId="1" fillId="0" borderId="0" xfId="1" applyAlignment="1">
      <alignment horizontal="center" vertical="center" wrapText="1"/>
    </xf>
    <xf numFmtId="0" fontId="1" fillId="5" borderId="0" xfId="1" applyFill="1" applyAlignment="1">
      <alignment horizontal="center" vertical="center"/>
    </xf>
    <xf numFmtId="0" fontId="1" fillId="5" borderId="0" xfId="1" applyFill="1"/>
    <xf numFmtId="0" fontId="1" fillId="0" borderId="4" xfId="1" applyBorder="1" applyAlignment="1">
      <alignment horizontal="center" vertical="center"/>
    </xf>
    <xf numFmtId="3" fontId="12" fillId="0" borderId="4" xfId="1" applyNumberFormat="1" applyFont="1" applyBorder="1" applyAlignment="1">
      <alignment horizontal="center" vertical="center"/>
    </xf>
    <xf numFmtId="3" fontId="1" fillId="0" borderId="4" xfId="1" applyNumberFormat="1" applyBorder="1" applyAlignment="1">
      <alignment horizontal="center" vertical="center" wrapText="1"/>
    </xf>
    <xf numFmtId="3" fontId="12" fillId="0" borderId="4" xfId="1" applyNumberFormat="1" applyFont="1" applyBorder="1" applyAlignment="1">
      <alignment horizontal="center" vertical="center" wrapText="1"/>
    </xf>
    <xf numFmtId="0" fontId="1" fillId="10" borderId="63" xfId="5" applyFont="1" applyFill="1" applyBorder="1" applyAlignment="1">
      <alignment horizontal="center" vertical="center"/>
    </xf>
    <xf numFmtId="0" fontId="1" fillId="0" borderId="64" xfId="5" applyFont="1" applyBorder="1" applyAlignment="1">
      <alignment horizontal="center" vertical="center"/>
    </xf>
    <xf numFmtId="0" fontId="1" fillId="5" borderId="64" xfId="5" applyFont="1" applyFill="1" applyBorder="1" applyAlignment="1">
      <alignment horizontal="center" vertical="center"/>
    </xf>
    <xf numFmtId="0" fontId="12" fillId="0" borderId="65" xfId="5" quotePrefix="1" applyFont="1" applyBorder="1" applyAlignment="1">
      <alignment horizontal="center" vertical="center"/>
    </xf>
    <xf numFmtId="0" fontId="1" fillId="3" borderId="64" xfId="5" applyFont="1" applyFill="1" applyBorder="1" applyAlignment="1">
      <alignment vertical="center" wrapText="1"/>
    </xf>
    <xf numFmtId="0" fontId="12" fillId="0" borderId="65" xfId="5" applyFont="1" applyBorder="1" applyAlignment="1">
      <alignment horizontal="center" vertical="center"/>
    </xf>
    <xf numFmtId="0" fontId="1" fillId="0" borderId="63" xfId="5" applyFont="1" applyBorder="1" applyAlignment="1">
      <alignment horizontal="center" vertical="center"/>
    </xf>
    <xf numFmtId="0" fontId="1" fillId="3" borderId="63" xfId="5" applyFont="1" applyFill="1" applyBorder="1" applyAlignment="1">
      <alignment horizontal="center" vertical="center"/>
    </xf>
    <xf numFmtId="0" fontId="1" fillId="0" borderId="66" xfId="5" applyFont="1" applyBorder="1" applyAlignment="1">
      <alignment horizontal="center" vertical="center"/>
    </xf>
    <xf numFmtId="0" fontId="1" fillId="0" borderId="67" xfId="5" applyFont="1" applyBorder="1" applyAlignment="1">
      <alignment horizontal="center" vertical="center"/>
    </xf>
    <xf numFmtId="0" fontId="12" fillId="0" borderId="84" xfId="5" quotePrefix="1" applyFont="1" applyBorder="1" applyAlignment="1">
      <alignment horizontal="center" vertical="center"/>
    </xf>
    <xf numFmtId="0" fontId="1" fillId="0" borderId="78" xfId="5" applyFont="1" applyBorder="1" applyAlignment="1">
      <alignment horizontal="center" vertical="center"/>
    </xf>
    <xf numFmtId="0" fontId="12" fillId="0" borderId="65" xfId="5" quotePrefix="1" applyFont="1" applyBorder="1" applyAlignment="1">
      <alignment horizontal="center" vertical="center" wrapText="1"/>
    </xf>
    <xf numFmtId="0" fontId="1" fillId="3" borderId="67" xfId="5" applyFont="1" applyFill="1" applyBorder="1" applyAlignment="1">
      <alignment horizontal="center" vertical="center"/>
    </xf>
    <xf numFmtId="0" fontId="12" fillId="3" borderId="65" xfId="5" quotePrefix="1" applyFont="1" applyFill="1" applyBorder="1" applyAlignment="1">
      <alignment horizontal="center" vertical="center"/>
    </xf>
    <xf numFmtId="0" fontId="12" fillId="0" borderId="68" xfId="5" quotePrefix="1" applyFont="1" applyBorder="1" applyAlignment="1">
      <alignment horizontal="center" vertical="center"/>
    </xf>
    <xf numFmtId="0" fontId="1" fillId="5" borderId="0" xfId="13" applyFont="1" applyFill="1"/>
    <xf numFmtId="42" fontId="1" fillId="5" borderId="0" xfId="15" applyFont="1" applyFill="1"/>
    <xf numFmtId="3" fontId="1" fillId="5" borderId="0" xfId="13" applyNumberFormat="1" applyFont="1" applyFill="1"/>
    <xf numFmtId="0" fontId="12" fillId="5" borderId="59" xfId="13" applyFont="1" applyFill="1" applyBorder="1" applyAlignment="1">
      <alignment horizontal="center" wrapText="1"/>
    </xf>
    <xf numFmtId="0" fontId="12" fillId="5" borderId="59" xfId="13" applyFont="1" applyFill="1" applyBorder="1" applyAlignment="1">
      <alignment horizontal="center"/>
    </xf>
    <xf numFmtId="164" fontId="12" fillId="0" borderId="100" xfId="0" applyNumberFormat="1" applyFont="1" applyBorder="1" applyAlignment="1">
      <alignment horizontal="right" wrapText="1"/>
    </xf>
    <xf numFmtId="1" fontId="1" fillId="5" borderId="36" xfId="13" applyNumberFormat="1" applyFont="1" applyFill="1" applyBorder="1"/>
    <xf numFmtId="44" fontId="1" fillId="0" borderId="36" xfId="17" applyFont="1" applyBorder="1"/>
    <xf numFmtId="168" fontId="1" fillId="5" borderId="36" xfId="14" applyNumberFormat="1" applyFont="1" applyFill="1" applyBorder="1"/>
    <xf numFmtId="168" fontId="1" fillId="5" borderId="100" xfId="14" applyNumberFormat="1" applyFont="1" applyFill="1" applyBorder="1"/>
    <xf numFmtId="1" fontId="1" fillId="5" borderId="100" xfId="13" applyNumberFormat="1" applyFont="1" applyFill="1" applyBorder="1"/>
    <xf numFmtId="43" fontId="1" fillId="0" borderId="100" xfId="2" applyFont="1" applyBorder="1" applyAlignment="1">
      <alignment horizontal="center"/>
    </xf>
    <xf numFmtId="3" fontId="0" fillId="0" borderId="0" xfId="0" applyNumberFormat="1"/>
    <xf numFmtId="0" fontId="12" fillId="5" borderId="4" xfId="1" applyFont="1" applyFill="1" applyBorder="1" applyAlignment="1">
      <alignment horizontal="center" vertical="center" wrapText="1"/>
    </xf>
    <xf numFmtId="0" fontId="12" fillId="0" borderId="33" xfId="0" applyFont="1" applyBorder="1"/>
    <xf numFmtId="170" fontId="12" fillId="0" borderId="8" xfId="2" applyNumberFormat="1" applyFont="1" applyFill="1" applyBorder="1" applyAlignment="1"/>
    <xf numFmtId="0" fontId="1" fillId="7" borderId="3" xfId="0" applyFont="1" applyFill="1" applyBorder="1"/>
    <xf numFmtId="42" fontId="1" fillId="0" borderId="0" xfId="0" applyNumberFormat="1" applyFont="1" applyAlignment="1">
      <alignment horizontal="left"/>
    </xf>
    <xf numFmtId="3" fontId="1" fillId="0" borderId="8" xfId="0" applyNumberFormat="1" applyFont="1" applyBorder="1" applyAlignment="1">
      <alignment horizontal="right" wrapText="1"/>
    </xf>
    <xf numFmtId="1" fontId="1" fillId="0" borderId="3" xfId="0" applyNumberFormat="1" applyFont="1" applyBorder="1" applyAlignment="1">
      <alignment horizontal="left" vertical="center"/>
    </xf>
    <xf numFmtId="1" fontId="1" fillId="0" borderId="0" xfId="0" applyNumberFormat="1" applyFont="1" applyAlignment="1">
      <alignment horizontal="left" vertical="center"/>
    </xf>
    <xf numFmtId="1" fontId="1" fillId="0" borderId="0" xfId="0" applyNumberFormat="1" applyFont="1"/>
    <xf numFmtId="42" fontId="1" fillId="0" borderId="102" xfId="0" applyNumberFormat="1" applyFont="1" applyBorder="1"/>
    <xf numFmtId="170" fontId="12" fillId="0" borderId="4" xfId="2" applyNumberFormat="1" applyFont="1" applyFill="1" applyBorder="1" applyAlignment="1"/>
    <xf numFmtId="170" fontId="1" fillId="5" borderId="3" xfId="2" applyNumberFormat="1" applyFont="1" applyFill="1" applyBorder="1" applyAlignment="1"/>
    <xf numFmtId="170" fontId="1" fillId="0" borderId="102" xfId="2" applyNumberFormat="1" applyFont="1" applyFill="1" applyBorder="1" applyAlignment="1">
      <alignment horizontal="right"/>
    </xf>
    <xf numFmtId="170" fontId="1" fillId="0" borderId="101" xfId="0" applyNumberFormat="1" applyFont="1" applyBorder="1" applyAlignment="1">
      <alignment horizontal="right" wrapText="1"/>
    </xf>
    <xf numFmtId="170" fontId="12" fillId="0" borderId="9" xfId="0" applyNumberFormat="1" applyFont="1" applyBorder="1" applyAlignment="1">
      <alignment horizontal="right" wrapText="1"/>
    </xf>
    <xf numFmtId="170" fontId="1" fillId="0" borderId="101" xfId="2" applyNumberFormat="1" applyFont="1" applyFill="1" applyBorder="1" applyAlignment="1"/>
    <xf numFmtId="170" fontId="1" fillId="0" borderId="13" xfId="2" applyNumberFormat="1" applyFont="1" applyFill="1" applyBorder="1" applyAlignment="1"/>
    <xf numFmtId="170" fontId="12" fillId="0" borderId="94" xfId="0" applyNumberFormat="1" applyFont="1" applyBorder="1" applyAlignment="1">
      <alignment wrapText="1"/>
    </xf>
    <xf numFmtId="0" fontId="1" fillId="0" borderId="10" xfId="0" applyFont="1" applyBorder="1" applyAlignment="1">
      <alignment wrapText="1"/>
    </xf>
    <xf numFmtId="0" fontId="1" fillId="0" borderId="12" xfId="0" applyFont="1" applyBorder="1" applyAlignment="1">
      <alignment horizontal="left" wrapText="1"/>
    </xf>
    <xf numFmtId="44" fontId="0" fillId="0" borderId="0" xfId="0" applyNumberFormat="1"/>
    <xf numFmtId="0" fontId="1" fillId="0" borderId="64" xfId="5" applyFont="1" applyBorder="1" applyAlignment="1">
      <alignment horizontal="center" vertical="center"/>
    </xf>
    <xf numFmtId="0" fontId="1" fillId="0" borderId="63" xfId="5" applyFont="1" applyBorder="1" applyAlignment="1">
      <alignment horizontal="center" vertical="center"/>
    </xf>
    <xf numFmtId="0" fontId="1" fillId="0" borderId="100" xfId="0" applyFont="1" applyBorder="1" applyAlignment="1">
      <alignment vertical="center" wrapText="1"/>
    </xf>
    <xf numFmtId="0" fontId="12" fillId="0" borderId="100" xfId="0" applyFont="1" applyBorder="1" applyAlignment="1">
      <alignment horizontal="center" vertical="center"/>
    </xf>
    <xf numFmtId="3" fontId="1" fillId="0" borderId="100" xfId="0" applyNumberFormat="1" applyFont="1" applyBorder="1" applyAlignment="1">
      <alignment horizontal="center"/>
    </xf>
    <xf numFmtId="178" fontId="1" fillId="0" borderId="100" xfId="0" applyNumberFormat="1" applyFont="1" applyBorder="1"/>
    <xf numFmtId="164" fontId="1" fillId="0" borderId="0" xfId="0" applyNumberFormat="1" applyFont="1" applyAlignment="1">
      <alignment horizontal="justify" wrapText="1"/>
    </xf>
    <xf numFmtId="164" fontId="12" fillId="0" borderId="1" xfId="0" applyNumberFormat="1" applyFont="1" applyBorder="1" applyAlignment="1">
      <alignment horizontal="center" vertical="center"/>
    </xf>
    <xf numFmtId="164" fontId="12" fillId="0" borderId="17" xfId="0" applyNumberFormat="1" applyFont="1" applyBorder="1" applyAlignment="1">
      <alignment horizontal="center" vertical="center"/>
    </xf>
    <xf numFmtId="0" fontId="12" fillId="2" borderId="1" xfId="0" applyFont="1" applyFill="1" applyBorder="1" applyAlignment="1">
      <alignment horizontal="center"/>
    </xf>
    <xf numFmtId="0" fontId="12" fillId="2" borderId="2" xfId="0" applyFont="1" applyFill="1" applyBorder="1" applyAlignment="1">
      <alignment horizontal="center"/>
    </xf>
    <xf numFmtId="0" fontId="12" fillId="2" borderId="17" xfId="0" applyFont="1" applyFill="1" applyBorder="1" applyAlignment="1">
      <alignment horizontal="center"/>
    </xf>
    <xf numFmtId="3" fontId="1" fillId="0" borderId="0" xfId="0" applyNumberFormat="1" applyFont="1" applyAlignment="1">
      <alignment horizontal="left" vertical="center" wrapText="1"/>
    </xf>
    <xf numFmtId="164" fontId="12" fillId="0" borderId="0" xfId="0" applyNumberFormat="1" applyFont="1" applyAlignment="1">
      <alignment horizontal="left" vertical="center" wrapText="1"/>
    </xf>
    <xf numFmtId="3" fontId="12" fillId="0" borderId="0" xfId="0" applyNumberFormat="1" applyFont="1" applyAlignment="1">
      <alignment horizontal="left" vertical="top" wrapText="1"/>
    </xf>
    <xf numFmtId="165" fontId="1" fillId="0" borderId="2" xfId="2" applyNumberFormat="1" applyFont="1" applyFill="1" applyBorder="1" applyAlignment="1">
      <alignment horizontal="center"/>
    </xf>
    <xf numFmtId="165" fontId="1" fillId="0" borderId="17" xfId="2" applyNumberFormat="1" applyFont="1" applyFill="1" applyBorder="1" applyAlignment="1">
      <alignment horizontal="center"/>
    </xf>
    <xf numFmtId="0" fontId="12"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170" fontId="1" fillId="0" borderId="10" xfId="2" applyNumberFormat="1" applyFont="1" applyFill="1" applyBorder="1" applyAlignment="1">
      <alignment horizontal="center"/>
    </xf>
    <xf numFmtId="170" fontId="1" fillId="0" borderId="11" xfId="2" applyNumberFormat="1" applyFont="1" applyFill="1" applyBorder="1" applyAlignment="1">
      <alignment horizontal="center"/>
    </xf>
    <xf numFmtId="170" fontId="1" fillId="0" borderId="3" xfId="2" applyNumberFormat="1" applyFont="1" applyFill="1" applyBorder="1" applyAlignment="1">
      <alignment horizontal="center"/>
    </xf>
    <xf numFmtId="170" fontId="1" fillId="0" borderId="0" xfId="2" applyNumberFormat="1" applyFont="1" applyFill="1" applyBorder="1" applyAlignment="1">
      <alignment horizontal="center"/>
    </xf>
    <xf numFmtId="170" fontId="12" fillId="0" borderId="18" xfId="0" applyNumberFormat="1" applyFont="1" applyBorder="1" applyAlignment="1">
      <alignment horizontal="center" wrapText="1"/>
    </xf>
    <xf numFmtId="170" fontId="12" fillId="0" borderId="20" xfId="0" applyNumberFormat="1" applyFont="1" applyBorder="1" applyAlignment="1">
      <alignment horizontal="center" wrapText="1"/>
    </xf>
    <xf numFmtId="0" fontId="12" fillId="0" borderId="1" xfId="0" applyFont="1" applyBorder="1" applyAlignment="1">
      <alignment horizontal="left"/>
    </xf>
    <xf numFmtId="0" fontId="12" fillId="0" borderId="2" xfId="0" applyFont="1" applyBorder="1" applyAlignment="1">
      <alignment horizontal="left"/>
    </xf>
    <xf numFmtId="0" fontId="12" fillId="0" borderId="17" xfId="0" applyFont="1" applyBorder="1" applyAlignment="1">
      <alignment horizontal="left"/>
    </xf>
    <xf numFmtId="1" fontId="1" fillId="0" borderId="13" xfId="0" applyNumberFormat="1" applyFont="1" applyBorder="1" applyAlignment="1">
      <alignment horizontal="center"/>
    </xf>
    <xf numFmtId="1" fontId="1" fillId="0" borderId="22" xfId="0" applyNumberFormat="1" applyFont="1" applyBorder="1" applyAlignment="1">
      <alignment horizontal="center"/>
    </xf>
    <xf numFmtId="164" fontId="23" fillId="0" borderId="0" xfId="0" applyNumberFormat="1" applyFont="1" applyAlignment="1">
      <alignment horizontal="left" wrapText="1"/>
    </xf>
    <xf numFmtId="164" fontId="12" fillId="2" borderId="14" xfId="0" applyNumberFormat="1" applyFont="1" applyFill="1" applyBorder="1" applyAlignment="1">
      <alignment horizontal="center" vertical="center" wrapText="1"/>
    </xf>
    <xf numFmtId="164" fontId="12" fillId="2" borderId="15" xfId="0" applyNumberFormat="1" applyFont="1" applyFill="1" applyBorder="1" applyAlignment="1">
      <alignment horizontal="center" vertical="center" wrapText="1"/>
    </xf>
    <xf numFmtId="164" fontId="12" fillId="2" borderId="16" xfId="0" applyNumberFormat="1" applyFont="1" applyFill="1" applyBorder="1" applyAlignment="1">
      <alignment horizontal="center" vertical="center" wrapText="1"/>
    </xf>
    <xf numFmtId="0" fontId="1" fillId="5" borderId="3" xfId="0" applyFont="1" applyFill="1" applyBorder="1" applyAlignment="1">
      <alignment horizontal="left" vertical="center" wrapText="1"/>
    </xf>
    <xf numFmtId="0" fontId="1" fillId="5" borderId="0" xfId="0" applyFont="1" applyFill="1" applyAlignment="1">
      <alignment horizontal="left" vertical="center" wrapText="1"/>
    </xf>
    <xf numFmtId="0" fontId="12" fillId="0" borderId="92" xfId="0" applyFont="1" applyBorder="1" applyAlignment="1">
      <alignment horizontal="left"/>
    </xf>
    <xf numFmtId="0" fontId="12" fillId="0" borderId="35" xfId="0" applyFont="1" applyBorder="1" applyAlignment="1">
      <alignment horizontal="left"/>
    </xf>
    <xf numFmtId="0" fontId="12" fillId="0" borderId="93" xfId="0" applyFont="1" applyBorder="1" applyAlignment="1">
      <alignment horizontal="left"/>
    </xf>
    <xf numFmtId="0" fontId="12" fillId="0" borderId="64" xfId="0" applyFont="1" applyBorder="1" applyAlignment="1">
      <alignment horizontal="center" vertical="center" wrapText="1"/>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3" xfId="7" applyFont="1" applyBorder="1" applyAlignment="1">
      <alignment horizontal="center" vertical="center" wrapText="1"/>
    </xf>
    <xf numFmtId="0" fontId="29" fillId="0" borderId="64" xfId="7" applyFont="1" applyBorder="1" applyAlignment="1">
      <alignment horizontal="center" vertical="center" wrapText="1"/>
    </xf>
    <xf numFmtId="0" fontId="12" fillId="0" borderId="64" xfId="7" applyFont="1" applyBorder="1" applyAlignment="1">
      <alignment horizontal="center" vertical="center"/>
    </xf>
    <xf numFmtId="0" fontId="1" fillId="0" borderId="65" xfId="5"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164" fontId="12" fillId="2" borderId="14" xfId="0" applyNumberFormat="1" applyFont="1" applyFill="1" applyBorder="1" applyAlignment="1">
      <alignment horizontal="center" vertical="center"/>
    </xf>
    <xf numFmtId="164" fontId="12" fillId="2" borderId="15" xfId="0" applyNumberFormat="1" applyFont="1" applyFill="1" applyBorder="1" applyAlignment="1">
      <alignment horizontal="center" vertical="center"/>
    </xf>
    <xf numFmtId="164" fontId="12" fillId="2" borderId="16" xfId="0" applyNumberFormat="1" applyFont="1" applyFill="1" applyBorder="1" applyAlignment="1">
      <alignment horizontal="center" vertical="center"/>
    </xf>
    <xf numFmtId="0" fontId="1" fillId="0" borderId="3" xfId="0" applyFont="1" applyBorder="1" applyAlignment="1">
      <alignment horizontal="left" vertical="center"/>
    </xf>
    <xf numFmtId="0" fontId="1" fillId="0" borderId="0" xfId="0" applyFont="1" applyAlignment="1">
      <alignment horizontal="left" vertical="center"/>
    </xf>
    <xf numFmtId="0" fontId="1" fillId="0" borderId="6" xfId="0" applyFont="1" applyBorder="1" applyAlignment="1">
      <alignment horizontal="left" vertical="center"/>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101" xfId="0" applyFont="1" applyFill="1" applyBorder="1" applyAlignment="1">
      <alignment horizontal="center" vertical="center" wrapText="1"/>
    </xf>
    <xf numFmtId="0" fontId="12" fillId="5" borderId="3" xfId="0" applyFont="1" applyFill="1" applyBorder="1" applyAlignment="1">
      <alignment horizontal="center" vertical="center" wrapText="1"/>
    </xf>
    <xf numFmtId="164" fontId="12" fillId="0" borderId="12" xfId="0" applyNumberFormat="1" applyFont="1" applyBorder="1" applyAlignment="1">
      <alignment horizontal="center" vertical="center"/>
    </xf>
    <xf numFmtId="164" fontId="12" fillId="0" borderId="22" xfId="0" applyNumberFormat="1" applyFont="1" applyBorder="1" applyAlignment="1">
      <alignment horizontal="center" vertical="center"/>
    </xf>
    <xf numFmtId="0" fontId="1" fillId="0" borderId="4" xfId="9" applyBorder="1" applyAlignment="1">
      <alignment horizontal="center" wrapText="1"/>
    </xf>
    <xf numFmtId="164" fontId="28" fillId="7" borderId="0" xfId="10" applyNumberFormat="1" applyFont="1" applyFill="1" applyAlignment="1">
      <alignment horizontal="center" vertical="center" wrapText="1"/>
    </xf>
    <xf numFmtId="0" fontId="1" fillId="0" borderId="4" xfId="1" applyBorder="1" applyAlignment="1">
      <alignment horizontal="center" vertical="center" wrapText="1"/>
    </xf>
    <xf numFmtId="0" fontId="1" fillId="0" borderId="4" xfId="1" applyBorder="1" applyAlignment="1">
      <alignment horizontal="center" vertical="center"/>
    </xf>
    <xf numFmtId="0" fontId="12" fillId="0" borderId="0" xfId="1" applyFont="1" applyAlignment="1">
      <alignment horizontal="left" wrapText="1"/>
    </xf>
    <xf numFmtId="0" fontId="1" fillId="0" borderId="4" xfId="9" applyBorder="1" applyAlignment="1">
      <alignment horizontal="center" vertical="center" wrapText="1"/>
    </xf>
    <xf numFmtId="164" fontId="1" fillId="7" borderId="0" xfId="10" applyNumberFormat="1" applyFill="1" applyAlignment="1">
      <alignment horizontal="center" vertical="center" wrapText="1"/>
    </xf>
    <xf numFmtId="0" fontId="12" fillId="0" borderId="4" xfId="1" applyFont="1" applyBorder="1" applyAlignment="1">
      <alignment horizontal="center" vertical="center" wrapText="1"/>
    </xf>
    <xf numFmtId="3" fontId="12" fillId="0" borderId="4" xfId="1" applyNumberFormat="1" applyFont="1" applyBorder="1" applyAlignment="1">
      <alignment horizontal="center" vertical="center"/>
    </xf>
    <xf numFmtId="0" fontId="12" fillId="0" borderId="4" xfId="1" applyFont="1" applyBorder="1" applyAlignment="1">
      <alignment horizontal="center" vertical="center"/>
    </xf>
    <xf numFmtId="3" fontId="12" fillId="0" borderId="4" xfId="1" applyNumberFormat="1" applyFont="1" applyBorder="1" applyAlignment="1">
      <alignment horizontal="center" vertical="center" wrapText="1"/>
    </xf>
    <xf numFmtId="0" fontId="1" fillId="5" borderId="1" xfId="1" applyFill="1" applyBorder="1" applyAlignment="1">
      <alignment horizontal="center" vertical="center" wrapText="1"/>
    </xf>
    <xf numFmtId="0" fontId="1" fillId="5" borderId="2" xfId="1" applyFill="1" applyBorder="1" applyAlignment="1">
      <alignment horizontal="center" vertical="center" wrapText="1"/>
    </xf>
    <xf numFmtId="0" fontId="1" fillId="5" borderId="17" xfId="1" applyFill="1" applyBorder="1" applyAlignment="1">
      <alignment horizontal="center" vertical="center" wrapText="1"/>
    </xf>
    <xf numFmtId="0" fontId="1" fillId="5" borderId="4" xfId="1" applyFill="1" applyBorder="1" applyAlignment="1">
      <alignment horizontal="center" vertical="center" wrapText="1"/>
    </xf>
    <xf numFmtId="0" fontId="12" fillId="5" borderId="4" xfId="1" applyFont="1" applyFill="1" applyBorder="1" applyAlignment="1">
      <alignment horizontal="center"/>
    </xf>
    <xf numFmtId="0" fontId="1" fillId="5" borderId="7" xfId="1" applyFill="1" applyBorder="1" applyAlignment="1">
      <alignment horizontal="center" vertical="center" wrapText="1"/>
    </xf>
    <xf numFmtId="0" fontId="1" fillId="5" borderId="8" xfId="1" applyFill="1" applyBorder="1" applyAlignment="1">
      <alignment horizontal="center" vertical="center" wrapText="1"/>
    </xf>
    <xf numFmtId="0" fontId="1" fillId="5" borderId="9" xfId="1" applyFill="1" applyBorder="1" applyAlignment="1">
      <alignment horizontal="center" vertical="center" wrapText="1"/>
    </xf>
    <xf numFmtId="3" fontId="1" fillId="5" borderId="47" xfId="1" applyNumberFormat="1" applyFill="1" applyBorder="1" applyAlignment="1">
      <alignment horizontal="center" vertical="center" wrapText="1"/>
    </xf>
    <xf numFmtId="3" fontId="1" fillId="5" borderId="48" xfId="1" applyNumberFormat="1" applyFill="1" applyBorder="1" applyAlignment="1">
      <alignment horizontal="center" vertical="center" wrapText="1"/>
    </xf>
    <xf numFmtId="3" fontId="1" fillId="5" borderId="49" xfId="1" applyNumberFormat="1" applyFill="1" applyBorder="1" applyAlignment="1">
      <alignment horizontal="center" vertical="center" wrapText="1"/>
    </xf>
    <xf numFmtId="3" fontId="12" fillId="5" borderId="47" xfId="1" applyNumberFormat="1" applyFont="1" applyFill="1" applyBorder="1" applyAlignment="1">
      <alignment horizontal="center" vertical="center" wrapText="1"/>
    </xf>
    <xf numFmtId="3" fontId="12" fillId="5" borderId="49" xfId="1" applyNumberFormat="1" applyFont="1" applyFill="1" applyBorder="1" applyAlignment="1">
      <alignment horizontal="center" vertical="center" wrapText="1"/>
    </xf>
    <xf numFmtId="3" fontId="1" fillId="5" borderId="50" xfId="1" applyNumberFormat="1" applyFill="1" applyBorder="1" applyAlignment="1">
      <alignment horizontal="center" vertical="center" wrapText="1"/>
    </xf>
    <xf numFmtId="3" fontId="1" fillId="5" borderId="51" xfId="1" applyNumberFormat="1" applyFill="1" applyBorder="1" applyAlignment="1">
      <alignment horizontal="center" vertical="center" wrapText="1"/>
    </xf>
    <xf numFmtId="3" fontId="1" fillId="5" borderId="52" xfId="1" applyNumberFormat="1" applyFill="1" applyBorder="1" applyAlignment="1">
      <alignment horizontal="center" vertical="center" wrapText="1"/>
    </xf>
    <xf numFmtId="3" fontId="12" fillId="5" borderId="50" xfId="1" applyNumberFormat="1" applyFont="1" applyFill="1" applyBorder="1" applyAlignment="1">
      <alignment horizontal="center" vertical="center" wrapText="1"/>
    </xf>
    <xf numFmtId="3" fontId="12" fillId="5" borderId="52" xfId="1" applyNumberFormat="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2" fillId="5" borderId="3"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12" xfId="1" applyFont="1" applyFill="1" applyBorder="1" applyAlignment="1">
      <alignment horizontal="center" vertical="center" wrapText="1"/>
    </xf>
    <xf numFmtId="0" fontId="12" fillId="5" borderId="22"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2" xfId="1" applyFont="1" applyFill="1" applyBorder="1" applyAlignment="1">
      <alignment horizontal="center" vertical="center" wrapText="1"/>
    </xf>
    <xf numFmtId="0" fontId="12" fillId="5" borderId="17"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 fillId="5" borderId="10" xfId="1" applyFill="1" applyBorder="1" applyAlignment="1">
      <alignment horizontal="center" vertical="center" wrapText="1"/>
    </xf>
    <xf numFmtId="0" fontId="1" fillId="5" borderId="5" xfId="1" applyFill="1" applyBorder="1" applyAlignment="1">
      <alignment horizontal="center" vertical="center" wrapText="1"/>
    </xf>
    <xf numFmtId="0" fontId="1" fillId="5" borderId="3" xfId="1" applyFill="1" applyBorder="1" applyAlignment="1">
      <alignment horizontal="center" vertical="center" wrapText="1"/>
    </xf>
    <xf numFmtId="0" fontId="1" fillId="5" borderId="6" xfId="1" applyFill="1" applyBorder="1" applyAlignment="1">
      <alignment horizontal="center" vertical="center" wrapText="1"/>
    </xf>
    <xf numFmtId="0" fontId="1" fillId="5" borderId="12" xfId="1" applyFill="1" applyBorder="1" applyAlignment="1">
      <alignment horizontal="center" vertical="center" wrapText="1"/>
    </xf>
    <xf numFmtId="0" fontId="1" fillId="5" borderId="22" xfId="1" applyFill="1" applyBorder="1" applyAlignment="1">
      <alignment horizontal="center" vertical="center" wrapText="1"/>
    </xf>
    <xf numFmtId="0" fontId="1" fillId="0" borderId="1" xfId="7" applyBorder="1" applyAlignment="1">
      <alignment horizontal="center"/>
    </xf>
    <xf numFmtId="0" fontId="1" fillId="0" borderId="2" xfId="7" applyBorder="1" applyAlignment="1">
      <alignment horizontal="center"/>
    </xf>
    <xf numFmtId="0" fontId="1" fillId="0" borderId="17" xfId="7" applyBorder="1" applyAlignment="1">
      <alignment horizontal="center"/>
    </xf>
    <xf numFmtId="0" fontId="1" fillId="0" borderId="0" xfId="1"/>
    <xf numFmtId="0" fontId="1" fillId="5" borderId="11" xfId="1" applyFill="1" applyBorder="1" applyAlignment="1">
      <alignment horizontal="center" vertical="center" wrapText="1"/>
    </xf>
    <xf numFmtId="0" fontId="1" fillId="5" borderId="0" xfId="1" applyFill="1" applyAlignment="1">
      <alignment horizontal="center" vertical="center" wrapText="1"/>
    </xf>
    <xf numFmtId="0" fontId="1" fillId="5" borderId="13" xfId="1" applyFill="1" applyBorder="1" applyAlignment="1">
      <alignment horizontal="center" vertical="center" wrapText="1"/>
    </xf>
    <xf numFmtId="0" fontId="12" fillId="0" borderId="0" xfId="8" applyFont="1" applyAlignment="1">
      <alignment horizontal="right" wrapText="1"/>
    </xf>
    <xf numFmtId="3" fontId="12" fillId="5" borderId="64" xfId="5" applyNumberFormat="1" applyFont="1" applyFill="1" applyBorder="1" applyAlignment="1">
      <alignment horizontal="center" vertical="center" wrapText="1"/>
    </xf>
    <xf numFmtId="3" fontId="12" fillId="3" borderId="72" xfId="5" applyNumberFormat="1" applyFont="1" applyFill="1" applyBorder="1" applyAlignment="1">
      <alignment horizontal="center" vertical="center" wrapText="1"/>
    </xf>
    <xf numFmtId="3" fontId="12" fillId="3" borderId="73" xfId="5" applyNumberFormat="1" applyFont="1" applyFill="1" applyBorder="1" applyAlignment="1">
      <alignment horizontal="center" vertical="center" wrapText="1"/>
    </xf>
    <xf numFmtId="3" fontId="12" fillId="3" borderId="74" xfId="5" applyNumberFormat="1" applyFont="1" applyFill="1" applyBorder="1" applyAlignment="1">
      <alignment horizontal="center" vertical="center" wrapText="1"/>
    </xf>
    <xf numFmtId="0" fontId="12" fillId="0" borderId="86" xfId="5" applyFont="1" applyBorder="1" applyAlignment="1">
      <alignment horizontal="left" vertical="center" wrapText="1"/>
    </xf>
    <xf numFmtId="0" fontId="12" fillId="0" borderId="87" xfId="5" applyFont="1" applyBorder="1" applyAlignment="1">
      <alignment horizontal="left" vertical="center" wrapText="1"/>
    </xf>
    <xf numFmtId="0" fontId="12" fillId="0" borderId="88" xfId="5" applyFont="1" applyBorder="1" applyAlignment="1">
      <alignment horizontal="left" vertical="center" wrapText="1"/>
    </xf>
    <xf numFmtId="3" fontId="12" fillId="5" borderId="81" xfId="11" applyNumberFormat="1" applyFont="1" applyFill="1" applyBorder="1" applyAlignment="1">
      <alignment horizontal="center" vertical="center" wrapText="1"/>
    </xf>
    <xf numFmtId="3" fontId="12" fillId="5" borderId="79" xfId="11" applyNumberFormat="1" applyFont="1" applyFill="1" applyBorder="1" applyAlignment="1">
      <alignment horizontal="center" vertical="center" wrapText="1"/>
    </xf>
    <xf numFmtId="3" fontId="12" fillId="5" borderId="80" xfId="11" applyNumberFormat="1" applyFont="1" applyFill="1" applyBorder="1" applyAlignment="1">
      <alignment horizontal="center" vertical="center" wrapText="1"/>
    </xf>
    <xf numFmtId="0" fontId="12" fillId="9" borderId="70" xfId="0" applyFont="1" applyFill="1" applyBorder="1" applyAlignment="1">
      <alignment horizontal="center"/>
    </xf>
    <xf numFmtId="0" fontId="12" fillId="9" borderId="69" xfId="0" applyFont="1" applyFill="1" applyBorder="1" applyAlignment="1">
      <alignment horizontal="center"/>
    </xf>
    <xf numFmtId="0" fontId="12" fillId="9" borderId="71" xfId="0" applyFont="1" applyFill="1" applyBorder="1" applyAlignment="1">
      <alignment horizontal="center"/>
    </xf>
    <xf numFmtId="0" fontId="1" fillId="3" borderId="72" xfId="5" applyFont="1" applyFill="1" applyBorder="1" applyAlignment="1">
      <alignment horizontal="left" vertical="center"/>
    </xf>
    <xf numFmtId="0" fontId="1" fillId="3" borderId="73" xfId="5" applyFont="1" applyFill="1" applyBorder="1" applyAlignment="1">
      <alignment horizontal="left" vertical="center"/>
    </xf>
    <xf numFmtId="0" fontId="1" fillId="3" borderId="74" xfId="5" applyFont="1" applyFill="1" applyBorder="1" applyAlignment="1">
      <alignment horizontal="left" vertical="center"/>
    </xf>
    <xf numFmtId="0" fontId="12" fillId="9" borderId="82" xfId="0" applyFont="1" applyFill="1" applyBorder="1" applyAlignment="1">
      <alignment horizontal="center"/>
    </xf>
    <xf numFmtId="0" fontId="12" fillId="9" borderId="75" xfId="0" applyFont="1" applyFill="1" applyBorder="1" applyAlignment="1">
      <alignment horizontal="center"/>
    </xf>
    <xf numFmtId="0" fontId="12" fillId="9" borderId="83" xfId="0" applyFont="1" applyFill="1" applyBorder="1" applyAlignment="1">
      <alignment horizontal="center"/>
    </xf>
    <xf numFmtId="0" fontId="1" fillId="0" borderId="72" xfId="5" applyFont="1" applyBorder="1" applyAlignment="1">
      <alignment horizontal="left" vertical="center"/>
    </xf>
    <xf numFmtId="0" fontId="1" fillId="0" borderId="73" xfId="5" applyFont="1" applyBorder="1" applyAlignment="1">
      <alignment horizontal="left" vertical="center"/>
    </xf>
    <xf numFmtId="0" fontId="1" fillId="0" borderId="74" xfId="5" applyFont="1" applyBorder="1" applyAlignment="1">
      <alignment horizontal="left" vertical="center"/>
    </xf>
    <xf numFmtId="0" fontId="1" fillId="0" borderId="76" xfId="5" applyFont="1" applyBorder="1" applyAlignment="1">
      <alignment horizontal="left" vertical="center"/>
    </xf>
    <xf numFmtId="0" fontId="1" fillId="0" borderId="64" xfId="5" applyFont="1" applyBorder="1" applyAlignment="1">
      <alignment horizontal="left" vertical="center"/>
    </xf>
    <xf numFmtId="0" fontId="1" fillId="0" borderId="64" xfId="5" applyFont="1" applyBorder="1" applyAlignment="1">
      <alignment horizontal="left" vertical="center" wrapText="1"/>
    </xf>
    <xf numFmtId="0" fontId="1" fillId="0" borderId="64" xfId="5" applyFont="1" applyBorder="1" applyAlignment="1">
      <alignment horizontal="center" vertical="center" wrapText="1"/>
    </xf>
    <xf numFmtId="0" fontId="1" fillId="3" borderId="64" xfId="5" applyFont="1" applyFill="1" applyBorder="1" applyAlignment="1">
      <alignment horizontal="left" vertical="center" wrapText="1"/>
    </xf>
    <xf numFmtId="3" fontId="12" fillId="0" borderId="64" xfId="5" applyNumberFormat="1" applyFont="1" applyBorder="1" applyAlignment="1">
      <alignment horizontal="center" vertical="center" wrapText="1"/>
    </xf>
    <xf numFmtId="0" fontId="1" fillId="0" borderId="72" xfId="5" applyFont="1" applyBorder="1" applyAlignment="1">
      <alignment horizontal="left" vertical="center" wrapText="1"/>
    </xf>
    <xf numFmtId="0" fontId="1" fillId="0" borderId="73" xfId="5" applyFont="1" applyBorder="1" applyAlignment="1">
      <alignment horizontal="left" vertical="center" wrapText="1"/>
    </xf>
    <xf numFmtId="0" fontId="1" fillId="0" borderId="74" xfId="5" applyFont="1" applyBorder="1" applyAlignment="1">
      <alignment horizontal="left" vertical="center" wrapText="1"/>
    </xf>
    <xf numFmtId="0" fontId="1" fillId="0" borderId="72" xfId="5" applyFont="1" applyBorder="1" applyAlignment="1">
      <alignment horizontal="center" vertical="center"/>
    </xf>
    <xf numFmtId="0" fontId="1" fillId="0" borderId="73" xfId="5" applyFont="1" applyBorder="1" applyAlignment="1">
      <alignment horizontal="center" vertical="center"/>
    </xf>
    <xf numFmtId="0" fontId="1" fillId="0" borderId="74" xfId="5" applyFont="1" applyBorder="1" applyAlignment="1">
      <alignment horizontal="center" vertical="center"/>
    </xf>
    <xf numFmtId="0" fontId="1" fillId="0" borderId="72" xfId="5" applyFont="1" applyBorder="1" applyAlignment="1">
      <alignment horizontal="center" vertical="center" wrapText="1"/>
    </xf>
    <xf numFmtId="0" fontId="1" fillId="0" borderId="73" xfId="5" applyFont="1" applyBorder="1" applyAlignment="1">
      <alignment horizontal="center" vertical="center" wrapText="1"/>
    </xf>
    <xf numFmtId="0" fontId="1" fillId="0" borderId="74" xfId="5" applyFont="1" applyBorder="1" applyAlignment="1">
      <alignment horizontal="center" vertical="center" wrapText="1"/>
    </xf>
    <xf numFmtId="0" fontId="1" fillId="0" borderId="64" xfId="5" applyFont="1" applyBorder="1" applyAlignment="1">
      <alignment horizontal="center" vertical="center"/>
    </xf>
    <xf numFmtId="0" fontId="1" fillId="0" borderId="64" xfId="0" applyFont="1" applyBorder="1" applyAlignment="1">
      <alignment horizontal="center"/>
    </xf>
    <xf numFmtId="0" fontId="1" fillId="5" borderId="64" xfId="5" applyFont="1" applyFill="1" applyBorder="1" applyAlignment="1">
      <alignment horizontal="center"/>
    </xf>
    <xf numFmtId="0" fontId="12" fillId="0" borderId="64" xfId="5" applyFont="1" applyBorder="1" applyAlignment="1">
      <alignment horizontal="center" vertical="center" wrapText="1"/>
    </xf>
    <xf numFmtId="3" fontId="1" fillId="0" borderId="64" xfId="5" applyNumberFormat="1" applyFont="1" applyBorder="1" applyAlignment="1">
      <alignment horizontal="right" vertical="center" wrapText="1"/>
    </xf>
    <xf numFmtId="0" fontId="1" fillId="0" borderId="64" xfId="5" applyFont="1" applyBorder="1" applyAlignment="1">
      <alignment horizontal="right" vertical="center" wrapText="1"/>
    </xf>
    <xf numFmtId="0" fontId="12" fillId="0" borderId="72" xfId="5" applyFont="1" applyBorder="1" applyAlignment="1">
      <alignment horizontal="left" vertical="center" wrapText="1"/>
    </xf>
    <xf numFmtId="0" fontId="12" fillId="0" borderId="73" xfId="5" applyFont="1" applyBorder="1" applyAlignment="1">
      <alignment horizontal="left" vertical="center" wrapText="1"/>
    </xf>
    <xf numFmtId="0" fontId="12" fillId="0" borderId="74" xfId="5" applyFont="1" applyBorder="1" applyAlignment="1">
      <alignment horizontal="left" vertical="center" wrapText="1"/>
    </xf>
    <xf numFmtId="0" fontId="12" fillId="0" borderId="64" xfId="5" applyFont="1" applyBorder="1" applyAlignment="1">
      <alignment horizontal="left" vertical="center" wrapText="1"/>
    </xf>
    <xf numFmtId="0" fontId="12" fillId="0" borderId="64" xfId="5" applyFont="1" applyBorder="1" applyAlignment="1">
      <alignment horizontal="center" vertical="center"/>
    </xf>
    <xf numFmtId="0" fontId="12" fillId="0" borderId="85" xfId="5" applyFont="1" applyBorder="1" applyAlignment="1">
      <alignment horizontal="left" vertical="center" wrapText="1"/>
    </xf>
    <xf numFmtId="0" fontId="1" fillId="0" borderId="82" xfId="5" applyFont="1" applyBorder="1" applyAlignment="1">
      <alignment horizontal="left" vertical="center"/>
    </xf>
    <xf numFmtId="0" fontId="1" fillId="0" borderId="75" xfId="5" applyFont="1" applyBorder="1" applyAlignment="1">
      <alignment horizontal="left" vertical="center"/>
    </xf>
    <xf numFmtId="0" fontId="1" fillId="0" borderId="83" xfId="5" applyFont="1" applyBorder="1" applyAlignment="1">
      <alignment horizontal="left" vertical="center"/>
    </xf>
    <xf numFmtId="0" fontId="1" fillId="5" borderId="64" xfId="5" applyFont="1" applyFill="1" applyBorder="1" applyAlignment="1">
      <alignment horizontal="right" vertical="center" wrapText="1"/>
    </xf>
    <xf numFmtId="0" fontId="12" fillId="5" borderId="64" xfId="5" applyFont="1" applyFill="1" applyBorder="1" applyAlignment="1">
      <alignment horizontal="center" vertical="center"/>
    </xf>
    <xf numFmtId="0" fontId="1" fillId="0" borderId="64" xfId="5" applyFont="1" applyBorder="1" applyAlignment="1">
      <alignment vertical="center" wrapText="1"/>
    </xf>
    <xf numFmtId="3" fontId="12" fillId="0" borderId="64" xfId="5" applyNumberFormat="1" applyFont="1" applyBorder="1" applyAlignment="1">
      <alignment horizontal="center" vertical="center"/>
    </xf>
    <xf numFmtId="3" fontId="12" fillId="0" borderId="64" xfId="0" applyNumberFormat="1" applyFont="1" applyBorder="1" applyAlignment="1">
      <alignment horizontal="center" vertical="center"/>
    </xf>
    <xf numFmtId="0" fontId="19" fillId="4" borderId="0" xfId="5" applyFont="1" applyFill="1" applyAlignment="1">
      <alignment horizontal="center"/>
    </xf>
    <xf numFmtId="175" fontId="12" fillId="13" borderId="96" xfId="5" applyNumberFormat="1" applyFont="1" applyFill="1" applyBorder="1" applyAlignment="1">
      <alignment horizontal="center" vertical="center"/>
    </xf>
    <xf numFmtId="175" fontId="12" fillId="13" borderId="97" xfId="5" applyNumberFormat="1" applyFont="1" applyFill="1" applyBorder="1" applyAlignment="1">
      <alignment horizontal="center" vertical="center"/>
    </xf>
    <xf numFmtId="175" fontId="12" fillId="13" borderId="98" xfId="5" applyNumberFormat="1" applyFont="1" applyFill="1" applyBorder="1" applyAlignment="1">
      <alignment horizontal="center" vertical="center"/>
    </xf>
    <xf numFmtId="175" fontId="12" fillId="13" borderId="99" xfId="5" applyNumberFormat="1" applyFont="1" applyFill="1" applyBorder="1" applyAlignment="1">
      <alignment horizontal="center" vertical="center"/>
    </xf>
    <xf numFmtId="175" fontId="12" fillId="13" borderId="97" xfId="5" applyNumberFormat="1" applyFont="1" applyFill="1" applyBorder="1" applyAlignment="1">
      <alignment horizontal="center" vertical="center" wrapText="1"/>
    </xf>
    <xf numFmtId="176" fontId="12" fillId="13" borderId="97" xfId="5" applyNumberFormat="1" applyFont="1" applyFill="1" applyBorder="1" applyAlignment="1">
      <alignment horizontal="center" vertical="center" wrapText="1"/>
    </xf>
    <xf numFmtId="176" fontId="12" fillId="8" borderId="64" xfId="5" applyNumberFormat="1" applyFont="1" applyFill="1" applyBorder="1" applyAlignment="1">
      <alignment horizontal="center" vertical="center" wrapText="1"/>
    </xf>
    <xf numFmtId="176" fontId="12" fillId="8" borderId="65" xfId="5" applyNumberFormat="1" applyFont="1" applyFill="1" applyBorder="1" applyAlignment="1">
      <alignment horizontal="center" vertical="center" wrapText="1"/>
    </xf>
    <xf numFmtId="176" fontId="12" fillId="13" borderId="99" xfId="5" applyNumberFormat="1" applyFont="1" applyFill="1" applyBorder="1" applyAlignment="1">
      <alignment horizontal="center" vertical="center" wrapText="1"/>
    </xf>
    <xf numFmtId="176" fontId="12" fillId="8" borderId="67" xfId="5" applyNumberFormat="1" applyFont="1" applyFill="1" applyBorder="1" applyAlignment="1">
      <alignment horizontal="center" vertical="center" wrapText="1"/>
    </xf>
    <xf numFmtId="176" fontId="12" fillId="8" borderId="68" xfId="5" applyNumberFormat="1" applyFont="1" applyFill="1" applyBorder="1" applyAlignment="1">
      <alignment horizontal="center" vertical="center" wrapText="1"/>
    </xf>
    <xf numFmtId="175" fontId="1" fillId="13" borderId="97" xfId="5" applyNumberFormat="1" applyFont="1" applyFill="1" applyBorder="1" applyAlignment="1">
      <alignment horizontal="center" vertical="center" wrapText="1"/>
    </xf>
    <xf numFmtId="176" fontId="1" fillId="13" borderId="97" xfId="5" applyNumberFormat="1" applyFont="1" applyFill="1" applyBorder="1" applyAlignment="1">
      <alignment horizontal="center" vertical="center" wrapText="1"/>
    </xf>
    <xf numFmtId="0" fontId="1" fillId="13" borderId="99" xfId="5" applyFont="1" applyFill="1" applyBorder="1" applyAlignment="1">
      <alignment horizontal="center" vertical="center" wrapText="1"/>
    </xf>
    <xf numFmtId="0" fontId="1" fillId="5" borderId="72" xfId="0" applyFont="1" applyFill="1" applyBorder="1" applyAlignment="1">
      <alignment horizontal="left"/>
    </xf>
    <xf numFmtId="0" fontId="1" fillId="5" borderId="73" xfId="0" applyFont="1" applyFill="1" applyBorder="1" applyAlignment="1">
      <alignment horizontal="left"/>
    </xf>
    <xf numFmtId="0" fontId="12" fillId="9" borderId="72" xfId="0" applyFont="1" applyFill="1" applyBorder="1" applyAlignment="1">
      <alignment horizontal="center"/>
    </xf>
    <xf numFmtId="0" fontId="12" fillId="9" borderId="73" xfId="0" applyFont="1" applyFill="1" applyBorder="1" applyAlignment="1">
      <alignment horizontal="center"/>
    </xf>
    <xf numFmtId="0" fontId="12" fillId="9" borderId="77" xfId="0" applyFont="1" applyFill="1" applyBorder="1" applyAlignment="1">
      <alignment horizontal="center"/>
    </xf>
    <xf numFmtId="0" fontId="1" fillId="3" borderId="72" xfId="5" applyFont="1" applyFill="1" applyBorder="1" applyAlignment="1">
      <alignment horizontal="center" vertical="center" wrapText="1"/>
    </xf>
    <xf numFmtId="0" fontId="1" fillId="3" borderId="74" xfId="5" applyFont="1" applyFill="1" applyBorder="1" applyAlignment="1">
      <alignment horizontal="center" vertical="center" wrapText="1"/>
    </xf>
    <xf numFmtId="0" fontId="12" fillId="5" borderId="14" xfId="13" applyFont="1" applyFill="1" applyBorder="1" applyAlignment="1">
      <alignment horizontal="center"/>
    </xf>
    <xf numFmtId="0" fontId="12" fillId="5" borderId="15" xfId="13" applyFont="1" applyFill="1" applyBorder="1" applyAlignment="1">
      <alignment horizontal="center"/>
    </xf>
    <xf numFmtId="0" fontId="12" fillId="5" borderId="16" xfId="13" applyFont="1" applyFill="1" applyBorder="1" applyAlignment="1">
      <alignment horizontal="center"/>
    </xf>
    <xf numFmtId="0" fontId="1" fillId="0" borderId="102" xfId="7" applyBorder="1" applyAlignment="1">
      <alignment horizontal="center"/>
    </xf>
    <xf numFmtId="0" fontId="1" fillId="0" borderId="103" xfId="7" applyBorder="1" applyAlignment="1">
      <alignment horizontal="center"/>
    </xf>
    <xf numFmtId="0" fontId="1" fillId="0" borderId="104" xfId="7" applyBorder="1" applyAlignment="1">
      <alignment horizontal="center"/>
    </xf>
    <xf numFmtId="0" fontId="1" fillId="0" borderId="104" xfId="7" applyBorder="1" applyAlignment="1"/>
    <xf numFmtId="0" fontId="1" fillId="0" borderId="101" xfId="7" applyBorder="1" applyAlignment="1"/>
  </cellXfs>
  <cellStyles count="18">
    <cellStyle name="Comma 2" xfId="4"/>
    <cellStyle name="Currency 2" xfId="12"/>
    <cellStyle name="Hipervínculo" xfId="11" builtinId="8"/>
    <cellStyle name="Millares" xfId="2" builtinId="3"/>
    <cellStyle name="Millares 3" xfId="6"/>
    <cellStyle name="Moneda" xfId="17" builtinId="4"/>
    <cellStyle name="Moneda [0]" xfId="15" builtinId="7"/>
    <cellStyle name="Normal" xfId="0" builtinId="0"/>
    <cellStyle name="Normal 2" xfId="1"/>
    <cellStyle name="Normal 2 2" xfId="5"/>
    <cellStyle name="Normal 2 2 2" xfId="8"/>
    <cellStyle name="Normal 2 2 3" xfId="10"/>
    <cellStyle name="Normal 2 3" xfId="7"/>
    <cellStyle name="Normal 2 3 2" xfId="16"/>
    <cellStyle name="Normal 3 2" xfId="13"/>
    <cellStyle name="Normal 3 3 2" xfId="9"/>
    <cellStyle name="Porcentaje" xfId="3" builtinId="5"/>
    <cellStyle name="Porcentaje 2" xfId="14"/>
  </cellStyles>
  <dxfs count="0"/>
  <tableStyles count="0" defaultTableStyle="TableStyleMedium2"/>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12</xdr:col>
      <xdr:colOff>463301</xdr:colOff>
      <xdr:row>28</xdr:row>
      <xdr:rowOff>28222</xdr:rowOff>
    </xdr:from>
    <xdr:to>
      <xdr:col>23</xdr:col>
      <xdr:colOff>198782</xdr:colOff>
      <xdr:row>32</xdr:row>
      <xdr:rowOff>9071</xdr:rowOff>
    </xdr:to>
    <xdr:sp macro="" textlink="">
      <xdr:nvSpPr>
        <xdr:cNvPr id="11" name="Speech Bubble: Rectangle 4">
          <a:extLst>
            <a:ext uri="{FF2B5EF4-FFF2-40B4-BE49-F238E27FC236}">
              <a16:creationId xmlns:a16="http://schemas.microsoft.com/office/drawing/2014/main" id="{00000000-0008-0000-0000-00000B000000}"/>
            </a:ext>
          </a:extLst>
        </xdr:cNvPr>
        <xdr:cNvSpPr/>
      </xdr:nvSpPr>
      <xdr:spPr>
        <a:xfrm>
          <a:off x="14510605" y="5406396"/>
          <a:ext cx="5069481" cy="709718"/>
        </a:xfrm>
        <a:prstGeom prst="wedgeRectCallout">
          <a:avLst>
            <a:gd name="adj1" fmla="val -64921"/>
            <a:gd name="adj2" fmla="val 4703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aseline="0">
              <a:solidFill>
                <a:schemeClr val="tx1"/>
              </a:solidFill>
              <a:latin typeface="Arial"/>
              <a:ea typeface="+mn-ea"/>
              <a:cs typeface="+mn-cs"/>
            </a:rPr>
            <a:t>En este régimen formarán parte de la Base Imponible tanto las rentas percibidas con motivo de participaciones en otras empresas (ya sean afectas o no)  como asimismo el incremento CIDPC asociado a dichas rentas</a:t>
          </a:r>
        </a:p>
      </xdr:txBody>
    </xdr:sp>
    <xdr:clientData/>
  </xdr:twoCellAnchor>
  <xdr:twoCellAnchor>
    <xdr:from>
      <xdr:col>12</xdr:col>
      <xdr:colOff>408780</xdr:colOff>
      <xdr:row>53</xdr:row>
      <xdr:rowOff>17991</xdr:rowOff>
    </xdr:from>
    <xdr:to>
      <xdr:col>22</xdr:col>
      <xdr:colOff>79679</xdr:colOff>
      <xdr:row>58</xdr:row>
      <xdr:rowOff>93134</xdr:rowOff>
    </xdr:to>
    <xdr:sp macro="" textlink="">
      <xdr:nvSpPr>
        <xdr:cNvPr id="13" name="Speech Bubble: Rectangle 4">
          <a:extLst>
            <a:ext uri="{FF2B5EF4-FFF2-40B4-BE49-F238E27FC236}">
              <a16:creationId xmlns:a16="http://schemas.microsoft.com/office/drawing/2014/main" id="{00000000-0008-0000-0000-00000D000000}"/>
            </a:ext>
          </a:extLst>
        </xdr:cNvPr>
        <xdr:cNvSpPr/>
      </xdr:nvSpPr>
      <xdr:spPr>
        <a:xfrm>
          <a:off x="13588558" y="10925880"/>
          <a:ext cx="4355788" cy="921810"/>
        </a:xfrm>
        <a:prstGeom prst="wedgeRectCallout">
          <a:avLst>
            <a:gd name="adj1" fmla="val -65707"/>
            <a:gd name="adj2" fmla="val -123376"/>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En</a:t>
          </a:r>
          <a:r>
            <a:rPr lang="es-CL" sz="1000" baseline="0">
              <a:solidFill>
                <a:schemeClr val="tx1"/>
              </a:solidFill>
              <a:latin typeface="Arial"/>
            </a:rPr>
            <a:t> este régimen los gastos del inciso primero, segundo y tercero del artículo 21 de la LIR no deben ser rebajados de la determinación de la Base Imponible </a:t>
          </a:r>
          <a:endParaRPr lang="es-CL" sz="1000">
            <a:solidFill>
              <a:schemeClr val="tx1"/>
            </a:solidFill>
            <a:latin typeface="Arial"/>
          </a:endParaRPr>
        </a:p>
      </xdr:txBody>
    </xdr:sp>
    <xdr:clientData/>
  </xdr:twoCellAnchor>
  <xdr:twoCellAnchor>
    <xdr:from>
      <xdr:col>12</xdr:col>
      <xdr:colOff>537078</xdr:colOff>
      <xdr:row>33</xdr:row>
      <xdr:rowOff>141111</xdr:rowOff>
    </xdr:from>
    <xdr:to>
      <xdr:col>23</xdr:col>
      <xdr:colOff>214248</xdr:colOff>
      <xdr:row>37</xdr:row>
      <xdr:rowOff>0</xdr:rowOff>
    </xdr:to>
    <xdr:sp macro="" textlink="">
      <xdr:nvSpPr>
        <xdr:cNvPr id="14" name="Speech Bubble: Rectangle 4">
          <a:extLst>
            <a:ext uri="{FF2B5EF4-FFF2-40B4-BE49-F238E27FC236}">
              <a16:creationId xmlns:a16="http://schemas.microsoft.com/office/drawing/2014/main" id="{00000000-0008-0000-0000-00000E000000}"/>
            </a:ext>
          </a:extLst>
        </xdr:cNvPr>
        <xdr:cNvSpPr/>
      </xdr:nvSpPr>
      <xdr:spPr>
        <a:xfrm>
          <a:off x="13716856" y="6688667"/>
          <a:ext cx="5067614" cy="733777"/>
        </a:xfrm>
        <a:prstGeom prst="wedgeRectCallout">
          <a:avLst>
            <a:gd name="adj1" fmla="val -67420"/>
            <a:gd name="adj2" fmla="val -2924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Asimismo formarán</a:t>
          </a:r>
          <a:r>
            <a:rPr lang="es-CL" sz="1000" baseline="0">
              <a:solidFill>
                <a:schemeClr val="tx1"/>
              </a:solidFill>
              <a:latin typeface="Arial"/>
            </a:rPr>
            <a:t> parte de la base imponible de impuestos finales </a:t>
          </a:r>
          <a:r>
            <a:rPr lang="es-CL" sz="1000">
              <a:solidFill>
                <a:schemeClr val="tx1"/>
              </a:solidFill>
              <a:latin typeface="Arial"/>
            </a:rPr>
            <a:t>todos</a:t>
          </a:r>
          <a:r>
            <a:rPr lang="es-CL" sz="1000" baseline="0">
              <a:solidFill>
                <a:schemeClr val="tx1"/>
              </a:solidFill>
              <a:latin typeface="Arial"/>
            </a:rPr>
            <a:t> los ingresos, sin considerar su fuente de origen ni si se trata de rentas con tributación cumplida, ingresos no renta o rentas  exentas.</a:t>
          </a:r>
          <a:endParaRPr lang="es-CL" sz="1000">
            <a:solidFill>
              <a:schemeClr val="tx1"/>
            </a:solidFill>
            <a:latin typeface="Arial"/>
          </a:endParaRPr>
        </a:p>
      </xdr:txBody>
    </xdr:sp>
    <xdr:clientData/>
  </xdr:twoCellAnchor>
  <xdr:twoCellAnchor>
    <xdr:from>
      <xdr:col>7</xdr:col>
      <xdr:colOff>564776</xdr:colOff>
      <xdr:row>73</xdr:row>
      <xdr:rowOff>11044</xdr:rowOff>
    </xdr:from>
    <xdr:to>
      <xdr:col>11</xdr:col>
      <xdr:colOff>806433</xdr:colOff>
      <xdr:row>76</xdr:row>
      <xdr:rowOff>78814</xdr:rowOff>
    </xdr:to>
    <xdr:sp macro="" textlink="">
      <xdr:nvSpPr>
        <xdr:cNvPr id="15" name="Speech Bubble: Rectangle 5">
          <a:extLst>
            <a:ext uri="{FF2B5EF4-FFF2-40B4-BE49-F238E27FC236}">
              <a16:creationId xmlns:a16="http://schemas.microsoft.com/office/drawing/2014/main" id="{00000000-0008-0000-0000-00000F000000}"/>
            </a:ext>
          </a:extLst>
        </xdr:cNvPr>
        <xdr:cNvSpPr/>
      </xdr:nvSpPr>
      <xdr:spPr>
        <a:xfrm>
          <a:off x="8571298" y="13384696"/>
          <a:ext cx="5354787" cy="597857"/>
        </a:xfrm>
        <a:prstGeom prst="wedgeRectCallout">
          <a:avLst>
            <a:gd name="adj1" fmla="val -60869"/>
            <a:gd name="adj2" fmla="val 102783"/>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El</a:t>
          </a:r>
          <a:r>
            <a:rPr lang="es-CL" sz="1000" baseline="0">
              <a:solidFill>
                <a:schemeClr val="tx1"/>
              </a:solidFill>
              <a:latin typeface="Arial"/>
            </a:rPr>
            <a:t> régimen de Transparencia Tributaria, es un régimen de rentas con tributación cumplida, por lo que todos los retiros efectivos que realicen los propietarios No van a forman parte de la base de impuestos finales del F22.</a:t>
          </a:r>
          <a:endParaRPr lang="es-CL" sz="1000">
            <a:solidFill>
              <a:schemeClr val="tx1"/>
            </a:solidFill>
            <a:latin typeface="Arial"/>
          </a:endParaRPr>
        </a:p>
      </xdr:txBody>
    </xdr:sp>
    <xdr:clientData/>
  </xdr:twoCellAnchor>
  <xdr:twoCellAnchor>
    <xdr:from>
      <xdr:col>12</xdr:col>
      <xdr:colOff>414617</xdr:colOff>
      <xdr:row>15</xdr:row>
      <xdr:rowOff>45358</xdr:rowOff>
    </xdr:from>
    <xdr:to>
      <xdr:col>23</xdr:col>
      <xdr:colOff>278062</xdr:colOff>
      <xdr:row>17</xdr:row>
      <xdr:rowOff>149088</xdr:rowOff>
    </xdr:to>
    <xdr:sp macro="" textlink="">
      <xdr:nvSpPr>
        <xdr:cNvPr id="16" name="Speech Bubble: Rectangle 4">
          <a:extLst>
            <a:ext uri="{FF2B5EF4-FFF2-40B4-BE49-F238E27FC236}">
              <a16:creationId xmlns:a16="http://schemas.microsoft.com/office/drawing/2014/main" id="{00000000-0008-0000-0000-000010000000}"/>
            </a:ext>
          </a:extLst>
        </xdr:cNvPr>
        <xdr:cNvSpPr/>
      </xdr:nvSpPr>
      <xdr:spPr>
        <a:xfrm>
          <a:off x="12623182" y="3242445"/>
          <a:ext cx="4551402" cy="617252"/>
        </a:xfrm>
        <a:prstGeom prst="wedgeRectCallout">
          <a:avLst>
            <a:gd name="adj1" fmla="val -81865"/>
            <a:gd name="adj2" fmla="val 113438"/>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La</a:t>
          </a:r>
          <a:r>
            <a:rPr lang="es-CL" sz="1000" baseline="0">
              <a:solidFill>
                <a:schemeClr val="tx1"/>
              </a:solidFill>
              <a:latin typeface="Arial"/>
            </a:rPr>
            <a:t> norma del art. 14 letra D) N° 8 LIR, señala que las ventas a un relacionado que tribute bajo las normas de la letra A) del artículo 14 de la LIR se reconocerán en el ejercicio de su devengo.</a:t>
          </a:r>
          <a:endParaRPr lang="es-CL" sz="1000">
            <a:solidFill>
              <a:schemeClr val="tx1"/>
            </a:solidFill>
            <a:latin typeface="Arial"/>
          </a:endParaRPr>
        </a:p>
      </xdr:txBody>
    </xdr:sp>
    <xdr:clientData/>
  </xdr:twoCellAnchor>
  <xdr:twoCellAnchor>
    <xdr:from>
      <xdr:col>12</xdr:col>
      <xdr:colOff>414616</xdr:colOff>
      <xdr:row>21</xdr:row>
      <xdr:rowOff>1</xdr:rowOff>
    </xdr:from>
    <xdr:to>
      <xdr:col>23</xdr:col>
      <xdr:colOff>239521</xdr:colOff>
      <xdr:row>23</xdr:row>
      <xdr:rowOff>91110</xdr:rowOff>
    </xdr:to>
    <xdr:sp macro="" textlink="">
      <xdr:nvSpPr>
        <xdr:cNvPr id="17" name="Speech Bubble: Rectangle 16">
          <a:extLst>
            <a:ext uri="{FF2B5EF4-FFF2-40B4-BE49-F238E27FC236}">
              <a16:creationId xmlns:a16="http://schemas.microsoft.com/office/drawing/2014/main" id="{00000000-0008-0000-0000-000011000000}"/>
            </a:ext>
          </a:extLst>
        </xdr:cNvPr>
        <xdr:cNvSpPr/>
      </xdr:nvSpPr>
      <xdr:spPr>
        <a:xfrm>
          <a:off x="12623181" y="4389784"/>
          <a:ext cx="4512862" cy="438978"/>
        </a:xfrm>
        <a:prstGeom prst="wedgeRectCallout">
          <a:avLst>
            <a:gd name="adj1" fmla="val -62725"/>
            <a:gd name="adj2" fmla="val -39434"/>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Ingreso devengado </a:t>
          </a:r>
          <a:r>
            <a:rPr lang="es-CL" sz="1000" baseline="0">
              <a:solidFill>
                <a:schemeClr val="tx1"/>
              </a:solidFill>
              <a:latin typeface="Arial"/>
            </a:rPr>
            <a:t>en el año 2022, el cual debe reconocerse en el año 2023 por haberse percibido.</a:t>
          </a:r>
          <a:endParaRPr lang="es-CL" sz="1000">
            <a:solidFill>
              <a:schemeClr val="tx1"/>
            </a:solidFill>
            <a:latin typeface="Arial"/>
          </a:endParaRPr>
        </a:p>
      </xdr:txBody>
    </xdr:sp>
    <xdr:clientData/>
  </xdr:twoCellAnchor>
  <xdr:twoCellAnchor>
    <xdr:from>
      <xdr:col>12</xdr:col>
      <xdr:colOff>470648</xdr:colOff>
      <xdr:row>41</xdr:row>
      <xdr:rowOff>83344</xdr:rowOff>
    </xdr:from>
    <xdr:to>
      <xdr:col>22</xdr:col>
      <xdr:colOff>105825</xdr:colOff>
      <xdr:row>46</xdr:row>
      <xdr:rowOff>35611</xdr:rowOff>
    </xdr:to>
    <xdr:sp macro="" textlink="">
      <xdr:nvSpPr>
        <xdr:cNvPr id="18" name="Speech Bubble: Rectangle 17">
          <a:extLst>
            <a:ext uri="{FF2B5EF4-FFF2-40B4-BE49-F238E27FC236}">
              <a16:creationId xmlns:a16="http://schemas.microsoft.com/office/drawing/2014/main" id="{00000000-0008-0000-0000-000012000000}"/>
            </a:ext>
          </a:extLst>
        </xdr:cNvPr>
        <xdr:cNvSpPr/>
      </xdr:nvSpPr>
      <xdr:spPr>
        <a:xfrm>
          <a:off x="13650426" y="8733455"/>
          <a:ext cx="4320066" cy="883600"/>
        </a:xfrm>
        <a:prstGeom prst="wedgeRectCallout">
          <a:avLst>
            <a:gd name="adj1" fmla="val -65512"/>
            <a:gd name="adj2" fmla="val 48604"/>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Dado</a:t>
          </a:r>
          <a:r>
            <a:rPr lang="es-CL" sz="1000" baseline="0">
              <a:solidFill>
                <a:schemeClr val="tx1"/>
              </a:solidFill>
              <a:latin typeface="Arial"/>
            </a:rPr>
            <a:t> que </a:t>
          </a:r>
          <a:r>
            <a:rPr lang="es-CL" sz="1000" baseline="0">
              <a:solidFill>
                <a:schemeClr val="tx1"/>
              </a:solidFill>
              <a:latin typeface="Arial"/>
              <a:ea typeface="+mn-ea"/>
              <a:cs typeface="+mn-cs"/>
            </a:rPr>
            <a:t>corresponde a gastos, compras o servicios del año 2022 y éstos no fueron reconocidos como gasto en la BI en ese año, deben ser rebajados de la BI del año 2023.</a:t>
          </a:r>
        </a:p>
      </xdr:txBody>
    </xdr:sp>
    <xdr:clientData/>
  </xdr:twoCellAnchor>
  <xdr:twoCellAnchor>
    <xdr:from>
      <xdr:col>12</xdr:col>
      <xdr:colOff>504265</xdr:colOff>
      <xdr:row>47</xdr:row>
      <xdr:rowOff>22411</xdr:rowOff>
    </xdr:from>
    <xdr:to>
      <xdr:col>22</xdr:col>
      <xdr:colOff>89034</xdr:colOff>
      <xdr:row>51</xdr:row>
      <xdr:rowOff>78374</xdr:rowOff>
    </xdr:to>
    <xdr:sp macro="" textlink="">
      <xdr:nvSpPr>
        <xdr:cNvPr id="19" name="Speech Bubble: Rectangle 18">
          <a:extLst>
            <a:ext uri="{FF2B5EF4-FFF2-40B4-BE49-F238E27FC236}">
              <a16:creationId xmlns:a16="http://schemas.microsoft.com/office/drawing/2014/main" id="{00000000-0008-0000-0000-000013000000}"/>
            </a:ext>
          </a:extLst>
        </xdr:cNvPr>
        <xdr:cNvSpPr/>
      </xdr:nvSpPr>
      <xdr:spPr>
        <a:xfrm>
          <a:off x="13684043" y="9787300"/>
          <a:ext cx="4269658" cy="817963"/>
        </a:xfrm>
        <a:prstGeom prst="wedgeRectCallout">
          <a:avLst>
            <a:gd name="adj1" fmla="val -68436"/>
            <a:gd name="adj2" fmla="val -2273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Desde</a:t>
          </a:r>
          <a:r>
            <a:rPr lang="es-CL" sz="1000" baseline="0">
              <a:solidFill>
                <a:schemeClr val="tx1"/>
              </a:solidFill>
              <a:latin typeface="Arial"/>
            </a:rPr>
            <a:t> la tabla de amortización, proporcionada por el Banco, se extrajo que del total de la cuota pagada ($500.000) el monto de capital ascendía a $220.000 y los intereses a $280.000.</a:t>
          </a:r>
          <a:endParaRPr lang="es-CL" sz="1000">
            <a:solidFill>
              <a:schemeClr val="tx1"/>
            </a:solidFill>
            <a:latin typeface="Arial"/>
          </a:endParaRPr>
        </a:p>
      </xdr:txBody>
    </xdr:sp>
    <xdr:clientData/>
  </xdr:twoCellAnchor>
  <xdr:twoCellAnchor>
    <xdr:from>
      <xdr:col>7</xdr:col>
      <xdr:colOff>509246</xdr:colOff>
      <xdr:row>81</xdr:row>
      <xdr:rowOff>0</xdr:rowOff>
    </xdr:from>
    <xdr:to>
      <xdr:col>11</xdr:col>
      <xdr:colOff>755311</xdr:colOff>
      <xdr:row>83</xdr:row>
      <xdr:rowOff>83344</xdr:rowOff>
    </xdr:to>
    <xdr:sp macro="" textlink="">
      <xdr:nvSpPr>
        <xdr:cNvPr id="22" name="Speech Bubble: Rectangle 21">
          <a:extLst>
            <a:ext uri="{FF2B5EF4-FFF2-40B4-BE49-F238E27FC236}">
              <a16:creationId xmlns:a16="http://schemas.microsoft.com/office/drawing/2014/main" id="{00000000-0008-0000-0000-000016000000}"/>
            </a:ext>
          </a:extLst>
        </xdr:cNvPr>
        <xdr:cNvSpPr/>
      </xdr:nvSpPr>
      <xdr:spPr>
        <a:xfrm>
          <a:off x="7807777" y="14513719"/>
          <a:ext cx="4687097" cy="571500"/>
        </a:xfrm>
        <a:prstGeom prst="wedgeRectCallout">
          <a:avLst>
            <a:gd name="adj1" fmla="val -57961"/>
            <a:gd name="adj2" fmla="val 10435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El monto del reajuste del PPM ascendió a $3078 </a:t>
          </a:r>
          <a:r>
            <a:rPr lang="es-CL" sz="1000">
              <a:solidFill>
                <a:schemeClr val="tx1"/>
              </a:solidFill>
              <a:effectLst/>
              <a:latin typeface="Arial"/>
              <a:ea typeface="+mn-ea"/>
              <a:cs typeface="+mn-cs"/>
            </a:rPr>
            <a:t>($273.078 - $270.000)</a:t>
          </a:r>
          <a:r>
            <a:rPr lang="es-CL" sz="1000">
              <a:solidFill>
                <a:schemeClr val="tx1"/>
              </a:solidFill>
              <a:latin typeface="Arial"/>
            </a:rPr>
            <a:t> el cual debe ser reconocido en la Base</a:t>
          </a:r>
          <a:r>
            <a:rPr lang="es-CL" sz="1000" baseline="0">
              <a:solidFill>
                <a:schemeClr val="tx1"/>
              </a:solidFill>
              <a:latin typeface="Arial"/>
            </a:rPr>
            <a:t> imponible determinada </a:t>
          </a:r>
          <a:r>
            <a:rPr lang="es-CL" sz="1000">
              <a:solidFill>
                <a:schemeClr val="tx1"/>
              </a:solidFill>
              <a:latin typeface="Arial"/>
            </a:rPr>
            <a:t>al 31 de diciembre del 2023.</a:t>
          </a:r>
        </a:p>
      </xdr:txBody>
    </xdr:sp>
    <xdr:clientData/>
  </xdr:twoCellAnchor>
  <xdr:twoCellAnchor>
    <xdr:from>
      <xdr:col>12</xdr:col>
      <xdr:colOff>617515</xdr:colOff>
      <xdr:row>9</xdr:row>
      <xdr:rowOff>59970</xdr:rowOff>
    </xdr:from>
    <xdr:to>
      <xdr:col>20</xdr:col>
      <xdr:colOff>3973</xdr:colOff>
      <xdr:row>11</xdr:row>
      <xdr:rowOff>21166</xdr:rowOff>
    </xdr:to>
    <xdr:sp macro="" textlink="">
      <xdr:nvSpPr>
        <xdr:cNvPr id="12" name="Bocadillo: rectángulo 11">
          <a:extLst>
            <a:ext uri="{FF2B5EF4-FFF2-40B4-BE49-F238E27FC236}">
              <a16:creationId xmlns:a16="http://schemas.microsoft.com/office/drawing/2014/main" id="{1BF3CADA-368E-46EC-9F84-CC71E20E7771}"/>
            </a:ext>
          </a:extLst>
        </xdr:cNvPr>
        <xdr:cNvSpPr/>
      </xdr:nvSpPr>
      <xdr:spPr>
        <a:xfrm>
          <a:off x="14598558" y="1849013"/>
          <a:ext cx="3086024" cy="447110"/>
        </a:xfrm>
        <a:prstGeom prst="wedgeRectCallout">
          <a:avLst>
            <a:gd name="adj1" fmla="val -76388"/>
            <a:gd name="adj2" fmla="val -12500"/>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just"/>
          <a:r>
            <a:rPr lang="es-CL" sz="1000">
              <a:solidFill>
                <a:schemeClr val="tx1"/>
              </a:solidFill>
              <a:latin typeface="Arial"/>
            </a:rPr>
            <a:t>A</a:t>
          </a:r>
          <a:r>
            <a:rPr lang="es-CL" sz="1000" baseline="0">
              <a:solidFill>
                <a:schemeClr val="tx1"/>
              </a:solidFill>
              <a:latin typeface="Arial"/>
            </a:rPr>
            <a:t> partir del año comercial 2020 no se actualiza.</a:t>
          </a:r>
          <a:endParaRPr lang="es-CL" sz="1000">
            <a:solidFill>
              <a:schemeClr val="tx1"/>
            </a:solidFill>
            <a:latin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481852</xdr:colOff>
      <xdr:row>38</xdr:row>
      <xdr:rowOff>193302</xdr:rowOff>
    </xdr:from>
    <xdr:to>
      <xdr:col>11</xdr:col>
      <xdr:colOff>283882</xdr:colOff>
      <xdr:row>40</xdr:row>
      <xdr:rowOff>89648</xdr:rowOff>
    </xdr:to>
    <xdr:sp macro="" textlink="">
      <xdr:nvSpPr>
        <xdr:cNvPr id="11" name="Speech Bubble: Rectangle 4">
          <a:extLst>
            <a:ext uri="{FF2B5EF4-FFF2-40B4-BE49-F238E27FC236}">
              <a16:creationId xmlns:a16="http://schemas.microsoft.com/office/drawing/2014/main" id="{00000000-0008-0000-0200-00000B000000}"/>
            </a:ext>
          </a:extLst>
        </xdr:cNvPr>
        <xdr:cNvSpPr/>
      </xdr:nvSpPr>
      <xdr:spPr>
        <a:xfrm>
          <a:off x="5009028" y="7917890"/>
          <a:ext cx="6256619" cy="269876"/>
        </a:xfrm>
        <a:prstGeom prst="wedgeRectCallout">
          <a:avLst>
            <a:gd name="adj1" fmla="val 26081"/>
            <a:gd name="adj2" fmla="val -129412"/>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Renta a asignar a</a:t>
          </a:r>
          <a:r>
            <a:rPr lang="es-CL" sz="1000" baseline="0">
              <a:solidFill>
                <a:schemeClr val="tx1"/>
              </a:solidFill>
              <a:latin typeface="Arial"/>
            </a:rPr>
            <a:t> los propietarios que se gravará con los impuestos finales.</a:t>
          </a:r>
        </a:p>
      </xdr:txBody>
    </xdr:sp>
    <xdr:clientData/>
  </xdr:twoCellAnchor>
  <xdr:twoCellAnchor>
    <xdr:from>
      <xdr:col>11</xdr:col>
      <xdr:colOff>174065</xdr:colOff>
      <xdr:row>35</xdr:row>
      <xdr:rowOff>149809</xdr:rowOff>
    </xdr:from>
    <xdr:to>
      <xdr:col>14</xdr:col>
      <xdr:colOff>717176</xdr:colOff>
      <xdr:row>38</xdr:row>
      <xdr:rowOff>0</xdr:rowOff>
    </xdr:to>
    <xdr:sp macro="" textlink="">
      <xdr:nvSpPr>
        <xdr:cNvPr id="12" name="Speech Bubble: Rectangle 4">
          <a:extLst>
            <a:ext uri="{FF2B5EF4-FFF2-40B4-BE49-F238E27FC236}">
              <a16:creationId xmlns:a16="http://schemas.microsoft.com/office/drawing/2014/main" id="{00000000-0008-0000-0200-00000C000000}"/>
            </a:ext>
          </a:extLst>
        </xdr:cNvPr>
        <xdr:cNvSpPr/>
      </xdr:nvSpPr>
      <xdr:spPr>
        <a:xfrm>
          <a:off x="11155830" y="7276750"/>
          <a:ext cx="3352052" cy="447838"/>
        </a:xfrm>
        <a:prstGeom prst="wedgeRectCallout">
          <a:avLst>
            <a:gd name="adj1" fmla="val -56733"/>
            <a:gd name="adj2" fmla="val 10696"/>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La</a:t>
          </a:r>
          <a:r>
            <a:rPr lang="es-CL" sz="1000" baseline="0">
              <a:solidFill>
                <a:schemeClr val="tx1"/>
              </a:solidFill>
              <a:latin typeface="Arial"/>
            </a:rPr>
            <a:t> PYME que se acoja al régimen de transparencia Tributaria queda liberada del IDPC</a:t>
          </a:r>
          <a:endParaRPr lang="es-CL" sz="1000">
            <a:solidFill>
              <a:schemeClr val="tx1"/>
            </a:solidFill>
            <a:latin typeface="Arial"/>
          </a:endParaRPr>
        </a:p>
      </xdr:txBody>
    </xdr:sp>
    <xdr:clientData/>
  </xdr:twoCellAnchor>
  <xdr:twoCellAnchor>
    <xdr:from>
      <xdr:col>10</xdr:col>
      <xdr:colOff>447675</xdr:colOff>
      <xdr:row>24</xdr:row>
      <xdr:rowOff>38100</xdr:rowOff>
    </xdr:from>
    <xdr:to>
      <xdr:col>14</xdr:col>
      <xdr:colOff>726141</xdr:colOff>
      <xdr:row>28</xdr:row>
      <xdr:rowOff>104775</xdr:rowOff>
    </xdr:to>
    <xdr:sp macro="" textlink="">
      <xdr:nvSpPr>
        <xdr:cNvPr id="13" name="Speech Bubble: Rectangle 6">
          <a:extLst>
            <a:ext uri="{FF2B5EF4-FFF2-40B4-BE49-F238E27FC236}">
              <a16:creationId xmlns:a16="http://schemas.microsoft.com/office/drawing/2014/main" id="{00000000-0008-0000-0200-00000D000000}"/>
            </a:ext>
          </a:extLst>
        </xdr:cNvPr>
        <xdr:cNvSpPr/>
      </xdr:nvSpPr>
      <xdr:spPr>
        <a:xfrm>
          <a:off x="9909175" y="4597400"/>
          <a:ext cx="4609166" cy="790575"/>
        </a:xfrm>
        <a:prstGeom prst="wedgeRectCallout">
          <a:avLst>
            <a:gd name="adj1" fmla="val -74902"/>
            <a:gd name="adj2" fmla="val -7463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Al momento de ingresar al Régimen de Transparencia Tributaria  se debe agregar a la base imponible como mínimo una décima parte del ingreso diferido en cada ejercicio, hasta su total computación independientemente que abandone o no el régimen de transparencia.</a:t>
          </a:r>
          <a:endParaRPr lang="es-CL" sz="1000" strike="sngStrike">
            <a:solidFill>
              <a:schemeClr val="tx1"/>
            </a:solidFill>
            <a:latin typeface="Arial"/>
          </a:endParaRPr>
        </a:p>
      </xdr:txBody>
    </xdr:sp>
    <xdr:clientData/>
  </xdr:twoCellAnchor>
  <xdr:twoCellAnchor>
    <xdr:from>
      <xdr:col>0</xdr:col>
      <xdr:colOff>246530</xdr:colOff>
      <xdr:row>51</xdr:row>
      <xdr:rowOff>164951</xdr:rowOff>
    </xdr:from>
    <xdr:to>
      <xdr:col>10</xdr:col>
      <xdr:colOff>61857</xdr:colOff>
      <xdr:row>58</xdr:row>
      <xdr:rowOff>89647</xdr:rowOff>
    </xdr:to>
    <xdr:sp macro="" textlink="">
      <xdr:nvSpPr>
        <xdr:cNvPr id="14" name="Speech Bubble: Rectangle 4">
          <a:extLst>
            <a:ext uri="{FF2B5EF4-FFF2-40B4-BE49-F238E27FC236}">
              <a16:creationId xmlns:a16="http://schemas.microsoft.com/office/drawing/2014/main" id="{00000000-0008-0000-0200-00000E000000}"/>
            </a:ext>
          </a:extLst>
        </xdr:cNvPr>
        <xdr:cNvSpPr/>
      </xdr:nvSpPr>
      <xdr:spPr>
        <a:xfrm>
          <a:off x="246530" y="12625892"/>
          <a:ext cx="8096474" cy="1258196"/>
        </a:xfrm>
        <a:prstGeom prst="wedgeRectCallout">
          <a:avLst>
            <a:gd name="adj1" fmla="val 41335"/>
            <a:gd name="adj2" fmla="val -5906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El crédito del artículo 33 bis de la LIR, se imputará a los impuestos finales que afecten a los propietarios, y se asignará </a:t>
          </a:r>
          <a:r>
            <a:rPr lang="es-CL" sz="1000">
              <a:solidFill>
                <a:schemeClr val="tx1"/>
              </a:solidFill>
              <a:effectLst/>
              <a:latin typeface="Arial"/>
              <a:ea typeface="+mn-ea"/>
              <a:cs typeface="+mn-cs"/>
            </a:rPr>
            <a:t>según la forma que ellos hayan acordado repartir sus utilidades de acuerdo a lo estipulado en el pacto social, los estatutos o, si no son procedentes dichos instrumentos por el tipo de empresa de que se trata, en una escritura pública. En caso que no resulte aplicable lo anterior, la proporción que corresponderá a cada propietario se determinará de acuerdo a la participación en el capital enterado o pagado, y en su defecto, el capital aportado o suscrito. En el caso de comuneros que no hayan acordado una forma distinta mediante una escritura pública, la proporción se determinará según su cuota en el bien de que se trate</a:t>
          </a:r>
          <a:r>
            <a:rPr lang="es-CL" sz="1000" baseline="0">
              <a:solidFill>
                <a:schemeClr val="tx1"/>
              </a:solidFill>
              <a:effectLst/>
              <a:latin typeface="Arial"/>
              <a:ea typeface="+mn-ea"/>
              <a:cs typeface="+mn-cs"/>
            </a:rPr>
            <a:t> conforme a la letra </a:t>
          </a:r>
          <a:r>
            <a:rPr lang="es-CL" sz="1000">
              <a:solidFill>
                <a:schemeClr val="tx1"/>
              </a:solidFill>
              <a:effectLst/>
              <a:latin typeface="Arial"/>
              <a:ea typeface="+mn-ea"/>
              <a:cs typeface="+mn-cs"/>
            </a:rPr>
            <a:t>(b)</a:t>
          </a:r>
          <a:r>
            <a:rPr lang="es-CL" sz="1000" baseline="0">
              <a:solidFill>
                <a:schemeClr val="tx1"/>
              </a:solidFill>
              <a:effectLst/>
              <a:latin typeface="Arial"/>
              <a:ea typeface="+mn-ea"/>
              <a:cs typeface="+mn-cs"/>
            </a:rPr>
            <a:t> del inciso segundo del N°8 de la letra D) del artículo 14 de la LIR.</a:t>
          </a:r>
        </a:p>
        <a:p>
          <a:pPr algn="just"/>
          <a:r>
            <a:rPr lang="es-CL" sz="1000" baseline="0">
              <a:solidFill>
                <a:schemeClr val="tx1"/>
              </a:solidFill>
              <a:effectLst/>
              <a:latin typeface="Arial"/>
              <a:ea typeface="+mn-ea"/>
              <a:cs typeface="+mn-cs"/>
            </a:rPr>
            <a:t>Este crédito debe ser informado al SII a través de la Declaración Jurada N°1947.</a:t>
          </a:r>
          <a:endParaRPr lang="es-CL" sz="1000">
            <a:solidFill>
              <a:schemeClr val="tx1"/>
            </a:solidFill>
            <a:effectLst/>
            <a:latin typeface="Arial"/>
            <a:ea typeface="+mn-ea"/>
            <a:cs typeface="+mn-cs"/>
          </a:endParaRPr>
        </a:p>
        <a:p>
          <a:pPr algn="just"/>
          <a:endParaRPr lang="es-CL" sz="1000" b="0" i="0" u="none" strike="noStrike" baseline="0">
            <a:solidFill>
              <a:schemeClr val="tx1"/>
            </a:solidFill>
            <a:latin typeface="Arial"/>
            <a:ea typeface="+mn-ea"/>
            <a:cs typeface="+mn-cs"/>
          </a:endParaRPr>
        </a:p>
      </xdr:txBody>
    </xdr:sp>
    <xdr:clientData/>
  </xdr:twoCellAnchor>
  <xdr:twoCellAnchor>
    <xdr:from>
      <xdr:col>10</xdr:col>
      <xdr:colOff>398929</xdr:colOff>
      <xdr:row>15</xdr:row>
      <xdr:rowOff>3921</xdr:rowOff>
    </xdr:from>
    <xdr:to>
      <xdr:col>14</xdr:col>
      <xdr:colOff>732118</xdr:colOff>
      <xdr:row>18</xdr:row>
      <xdr:rowOff>3923</xdr:rowOff>
    </xdr:to>
    <xdr:sp macro="" textlink="">
      <xdr:nvSpPr>
        <xdr:cNvPr id="16" name="Speech Bubble: Rectangle 2">
          <a:extLst>
            <a:ext uri="{FF2B5EF4-FFF2-40B4-BE49-F238E27FC236}">
              <a16:creationId xmlns:a16="http://schemas.microsoft.com/office/drawing/2014/main" id="{00000000-0008-0000-0200-000010000000}"/>
            </a:ext>
          </a:extLst>
        </xdr:cNvPr>
        <xdr:cNvSpPr/>
      </xdr:nvSpPr>
      <xdr:spPr>
        <a:xfrm>
          <a:off x="8666629" y="3499596"/>
          <a:ext cx="4114614" cy="571502"/>
        </a:xfrm>
        <a:prstGeom prst="wedgeRectCallout">
          <a:avLst>
            <a:gd name="adj1" fmla="val -65957"/>
            <a:gd name="adj2" fmla="val 95098"/>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En caso que sea procedente el crédito del artículo 33 bis de la LIR, sólo se considerará como egreso el valor del activo, depurado del crédito por inversiones en activo fijo.</a:t>
          </a:r>
        </a:p>
        <a:p>
          <a:pPr algn="just"/>
          <a:r>
            <a:rPr lang="es-CL" sz="1000" b="0" i="0" u="none" strike="noStrike" baseline="0">
              <a:solidFill>
                <a:schemeClr val="tx1"/>
              </a:solidFill>
              <a:latin typeface="Arial"/>
              <a:ea typeface="+mn-ea"/>
              <a:cs typeface="+mn-cs"/>
            </a:rPr>
            <a:t> .</a:t>
          </a:r>
          <a:endParaRPr lang="es-CL" sz="1000" baseline="0">
            <a:solidFill>
              <a:schemeClr val="tx1"/>
            </a:solidFill>
            <a:latin typeface="Arial"/>
          </a:endParaRPr>
        </a:p>
      </xdr:txBody>
    </xdr:sp>
    <xdr:clientData/>
  </xdr:twoCellAnchor>
  <xdr:twoCellAnchor>
    <xdr:from>
      <xdr:col>10</xdr:col>
      <xdr:colOff>403411</xdr:colOff>
      <xdr:row>0</xdr:row>
      <xdr:rowOff>123264</xdr:rowOff>
    </xdr:from>
    <xdr:to>
      <xdr:col>14</xdr:col>
      <xdr:colOff>623544</xdr:colOff>
      <xdr:row>2</xdr:row>
      <xdr:rowOff>111683</xdr:rowOff>
    </xdr:to>
    <xdr:sp macro="" textlink="">
      <xdr:nvSpPr>
        <xdr:cNvPr id="15" name="Speech Bubble: Rectangle 5">
          <a:extLst>
            <a:ext uri="{FF2B5EF4-FFF2-40B4-BE49-F238E27FC236}">
              <a16:creationId xmlns:a16="http://schemas.microsoft.com/office/drawing/2014/main" id="{00000000-0008-0000-0200-00000F000000}"/>
            </a:ext>
          </a:extLst>
        </xdr:cNvPr>
        <xdr:cNvSpPr/>
      </xdr:nvSpPr>
      <xdr:spPr>
        <a:xfrm>
          <a:off x="8471646" y="123264"/>
          <a:ext cx="3727574" cy="604743"/>
        </a:xfrm>
        <a:prstGeom prst="wedgeRectCallout">
          <a:avLst>
            <a:gd name="adj1" fmla="val -63766"/>
            <a:gd name="adj2" fmla="val 8141"/>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En lo que resulte pertinente la Información</a:t>
          </a:r>
          <a:r>
            <a:rPr lang="es-CL" sz="1000" baseline="0">
              <a:solidFill>
                <a:schemeClr val="tx1"/>
              </a:solidFill>
              <a:latin typeface="Arial"/>
            </a:rPr>
            <a:t> es</a:t>
          </a:r>
          <a:r>
            <a:rPr lang="es-CL" sz="1000">
              <a:solidFill>
                <a:schemeClr val="tx1"/>
              </a:solidFill>
              <a:latin typeface="Arial"/>
            </a:rPr>
            <a:t> extraída del Registro electrónico de compras y ventas, contenido en</a:t>
          </a:r>
          <a:r>
            <a:rPr lang="es-CL" sz="1000" baseline="0">
              <a:solidFill>
                <a:schemeClr val="tx1"/>
              </a:solidFill>
              <a:latin typeface="Arial"/>
            </a:rPr>
            <a:t> el DL 825/1974</a:t>
          </a:r>
          <a:r>
            <a:rPr lang="es-CL" sz="1000">
              <a:solidFill>
                <a:schemeClr val="tx1"/>
              </a:solidFill>
              <a:latin typeface="Arial"/>
            </a:rPr>
            <a:t> y complementado</a:t>
          </a:r>
          <a:r>
            <a:rPr lang="es-CL" sz="1000" baseline="0">
              <a:solidFill>
                <a:schemeClr val="tx1"/>
              </a:solidFill>
              <a:latin typeface="Arial"/>
            </a:rPr>
            <a:t> y/o ajustado por el contribuyente.</a:t>
          </a:r>
          <a:endParaRPr lang="es-CL" sz="1000">
            <a:solidFill>
              <a:schemeClr val="tx1"/>
            </a:solidFill>
            <a:latin typeface="Arial"/>
          </a:endParaRPr>
        </a:p>
      </xdr:txBody>
    </xdr:sp>
    <xdr:clientData/>
  </xdr:twoCellAnchor>
  <xdr:twoCellAnchor>
    <xdr:from>
      <xdr:col>10</xdr:col>
      <xdr:colOff>493060</xdr:colOff>
      <xdr:row>3</xdr:row>
      <xdr:rowOff>9525</xdr:rowOff>
    </xdr:from>
    <xdr:to>
      <xdr:col>14</xdr:col>
      <xdr:colOff>582085</xdr:colOff>
      <xdr:row>6</xdr:row>
      <xdr:rowOff>89647</xdr:rowOff>
    </xdr:to>
    <xdr:sp macro="" textlink="">
      <xdr:nvSpPr>
        <xdr:cNvPr id="20" name="Speech Bubble: Rectangle 19">
          <a:extLst>
            <a:ext uri="{FF2B5EF4-FFF2-40B4-BE49-F238E27FC236}">
              <a16:creationId xmlns:a16="http://schemas.microsoft.com/office/drawing/2014/main" id="{00000000-0008-0000-0200-000014000000}"/>
            </a:ext>
          </a:extLst>
        </xdr:cNvPr>
        <xdr:cNvSpPr/>
      </xdr:nvSpPr>
      <xdr:spPr>
        <a:xfrm>
          <a:off x="8760760" y="809625"/>
          <a:ext cx="3870450" cy="680197"/>
        </a:xfrm>
        <a:prstGeom prst="wedgeRectCallout">
          <a:avLst>
            <a:gd name="adj1" fmla="val -69784"/>
            <a:gd name="adj2" fmla="val 26431"/>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Aún cuando no se haya recibido el pago de la factura</a:t>
          </a:r>
          <a:r>
            <a:rPr lang="es-CL" sz="1000" baseline="0">
              <a:solidFill>
                <a:schemeClr val="tx1"/>
              </a:solidFill>
              <a:latin typeface="Arial"/>
            </a:rPr>
            <a:t> de venta, se debe reconocer el ingreso por cuanto esta operación se ha efectuado con una parte relacionada sujeta al régimen del art. 14 letra A) de la LIR </a:t>
          </a:r>
          <a:endParaRPr lang="es-CL" sz="1000">
            <a:solidFill>
              <a:schemeClr val="tx1"/>
            </a:solidFill>
            <a:latin typeface="Arial"/>
          </a:endParaRPr>
        </a:p>
      </xdr:txBody>
    </xdr:sp>
    <xdr:clientData/>
  </xdr:twoCellAnchor>
  <xdr:twoCellAnchor>
    <xdr:from>
      <xdr:col>10</xdr:col>
      <xdr:colOff>486895</xdr:colOff>
      <xdr:row>18</xdr:row>
      <xdr:rowOff>164726</xdr:rowOff>
    </xdr:from>
    <xdr:to>
      <xdr:col>14</xdr:col>
      <xdr:colOff>688601</xdr:colOff>
      <xdr:row>22</xdr:row>
      <xdr:rowOff>27454</xdr:rowOff>
    </xdr:to>
    <xdr:sp macro="" textlink="">
      <xdr:nvSpPr>
        <xdr:cNvPr id="21" name="Speech Bubble: Rectangle 5">
          <a:extLst>
            <a:ext uri="{FF2B5EF4-FFF2-40B4-BE49-F238E27FC236}">
              <a16:creationId xmlns:a16="http://schemas.microsoft.com/office/drawing/2014/main" id="{00000000-0008-0000-0200-000015000000}"/>
            </a:ext>
          </a:extLst>
        </xdr:cNvPr>
        <xdr:cNvSpPr/>
      </xdr:nvSpPr>
      <xdr:spPr>
        <a:xfrm>
          <a:off x="8754595" y="4231901"/>
          <a:ext cx="3983131" cy="624728"/>
        </a:xfrm>
        <a:prstGeom prst="wedgeRectCallout">
          <a:avLst>
            <a:gd name="adj1" fmla="val -69291"/>
            <a:gd name="adj2" fmla="val 2867"/>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El monto del reajuste del PPM ascendió a $3.078 ($273.078 - $270.000</a:t>
          </a:r>
          <a:r>
            <a:rPr lang="es-CL" sz="1000">
              <a:solidFill>
                <a:schemeClr val="tx1"/>
              </a:solidFill>
              <a:effectLst/>
              <a:latin typeface="Arial"/>
              <a:ea typeface="+mn-ea"/>
              <a:cs typeface="+mn-cs"/>
            </a:rPr>
            <a:t>)</a:t>
          </a:r>
          <a:r>
            <a:rPr lang="es-CL" sz="1000">
              <a:solidFill>
                <a:schemeClr val="tx1"/>
              </a:solidFill>
              <a:latin typeface="Arial"/>
            </a:rPr>
            <a:t> el cual debe ser reconocido en la Base</a:t>
          </a:r>
          <a:r>
            <a:rPr lang="es-CL" sz="1000" baseline="0">
              <a:solidFill>
                <a:schemeClr val="tx1"/>
              </a:solidFill>
              <a:latin typeface="Arial"/>
            </a:rPr>
            <a:t> imponible determinada </a:t>
          </a:r>
          <a:r>
            <a:rPr lang="es-CL" sz="1000">
              <a:solidFill>
                <a:schemeClr val="tx1"/>
              </a:solidFill>
              <a:latin typeface="Arial"/>
            </a:rPr>
            <a:t>al 31 de diciembre del 2023.</a:t>
          </a:r>
        </a:p>
      </xdr:txBody>
    </xdr:sp>
    <xdr:clientData/>
  </xdr:twoCellAnchor>
  <xdr:twoCellAnchor>
    <xdr:from>
      <xdr:col>10</xdr:col>
      <xdr:colOff>504264</xdr:colOff>
      <xdr:row>8</xdr:row>
      <xdr:rowOff>63500</xdr:rowOff>
    </xdr:from>
    <xdr:to>
      <xdr:col>14</xdr:col>
      <xdr:colOff>711200</xdr:colOff>
      <xdr:row>13</xdr:row>
      <xdr:rowOff>133350</xdr:rowOff>
    </xdr:to>
    <xdr:sp macro="" textlink="">
      <xdr:nvSpPr>
        <xdr:cNvPr id="22" name="Speech Bubble: Rectangle 4">
          <a:extLst>
            <a:ext uri="{FF2B5EF4-FFF2-40B4-BE49-F238E27FC236}">
              <a16:creationId xmlns:a16="http://schemas.microsoft.com/office/drawing/2014/main" id="{00000000-0008-0000-0200-000016000000}"/>
            </a:ext>
          </a:extLst>
        </xdr:cNvPr>
        <xdr:cNvSpPr/>
      </xdr:nvSpPr>
      <xdr:spPr>
        <a:xfrm>
          <a:off x="9965764" y="1765300"/>
          <a:ext cx="4537636" cy="958850"/>
        </a:xfrm>
        <a:prstGeom prst="wedgeRectCallout">
          <a:avLst>
            <a:gd name="adj1" fmla="val -66598"/>
            <a:gd name="adj2" fmla="val 67852"/>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aseline="0">
              <a:solidFill>
                <a:schemeClr val="tx1"/>
              </a:solidFill>
              <a:latin typeface="Arial"/>
              <a:ea typeface="+mn-ea"/>
              <a:cs typeface="+mn-cs"/>
            </a:rPr>
            <a:t>En este régimen formarán parte de la Base Imponible tanto las rentas percibidas con motivo de participaciones en otras empresas (ya sean afectas o no a impuestos) como asimismo el incremento por CIDPC asociado a dichas rentas.</a:t>
          </a:r>
        </a:p>
      </xdr:txBody>
    </xdr:sp>
    <xdr:clientData/>
  </xdr:twoCellAnchor>
  <xdr:twoCellAnchor>
    <xdr:from>
      <xdr:col>10</xdr:col>
      <xdr:colOff>437029</xdr:colOff>
      <xdr:row>31</xdr:row>
      <xdr:rowOff>179293</xdr:rowOff>
    </xdr:from>
    <xdr:to>
      <xdr:col>14</xdr:col>
      <xdr:colOff>747059</xdr:colOff>
      <xdr:row>34</xdr:row>
      <xdr:rowOff>95622</xdr:rowOff>
    </xdr:to>
    <xdr:sp macro="" textlink="">
      <xdr:nvSpPr>
        <xdr:cNvPr id="23" name="Speech Bubble: Rectangle 22">
          <a:extLst>
            <a:ext uri="{FF2B5EF4-FFF2-40B4-BE49-F238E27FC236}">
              <a16:creationId xmlns:a16="http://schemas.microsoft.com/office/drawing/2014/main" id="{00000000-0008-0000-0200-000017000000}"/>
            </a:ext>
          </a:extLst>
        </xdr:cNvPr>
        <xdr:cNvSpPr/>
      </xdr:nvSpPr>
      <xdr:spPr>
        <a:xfrm>
          <a:off x="9894794" y="6574117"/>
          <a:ext cx="4642971" cy="454211"/>
        </a:xfrm>
        <a:prstGeom prst="wedgeRectCallout">
          <a:avLst>
            <a:gd name="adj1" fmla="val -65263"/>
            <a:gd name="adj2" fmla="val 16651"/>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aseline="0">
              <a:solidFill>
                <a:schemeClr val="tx1"/>
              </a:solidFill>
              <a:latin typeface="Arial"/>
            </a:rPr>
            <a:t>En la Base imponible se  debe deducir el Interés y reajuste pagados por cada cuota del o los créditos.</a:t>
          </a:r>
          <a:endParaRPr lang="es-CL" sz="1000">
            <a:solidFill>
              <a:schemeClr val="tx1"/>
            </a:solidFill>
            <a:latin typeface="Arial"/>
          </a:endParaRPr>
        </a:p>
      </xdr:txBody>
    </xdr:sp>
    <xdr:clientData/>
  </xdr:twoCellAnchor>
  <xdr:twoCellAnchor>
    <xdr:from>
      <xdr:col>10</xdr:col>
      <xdr:colOff>201706</xdr:colOff>
      <xdr:row>41</xdr:row>
      <xdr:rowOff>179293</xdr:rowOff>
    </xdr:from>
    <xdr:to>
      <xdr:col>14</xdr:col>
      <xdr:colOff>717176</xdr:colOff>
      <xdr:row>45</xdr:row>
      <xdr:rowOff>194234</xdr:rowOff>
    </xdr:to>
    <xdr:sp macro="" textlink="">
      <xdr:nvSpPr>
        <xdr:cNvPr id="19" name="Speech Bubble: Rectangle 4">
          <a:extLst>
            <a:ext uri="{FF2B5EF4-FFF2-40B4-BE49-F238E27FC236}">
              <a16:creationId xmlns:a16="http://schemas.microsoft.com/office/drawing/2014/main" id="{00000000-0008-0000-0200-000013000000}"/>
            </a:ext>
          </a:extLst>
        </xdr:cNvPr>
        <xdr:cNvSpPr/>
      </xdr:nvSpPr>
      <xdr:spPr>
        <a:xfrm>
          <a:off x="9659471" y="8471646"/>
          <a:ext cx="4848411" cy="747059"/>
        </a:xfrm>
        <a:prstGeom prst="wedgeRectCallout">
          <a:avLst>
            <a:gd name="adj1" fmla="val -58393"/>
            <a:gd name="adj2" fmla="val -857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Dado</a:t>
          </a:r>
          <a:r>
            <a:rPr lang="es-CL" sz="1000" baseline="0">
              <a:solidFill>
                <a:schemeClr val="tx1"/>
              </a:solidFill>
              <a:latin typeface="Arial"/>
            </a:rPr>
            <a:t> que s</a:t>
          </a:r>
          <a:r>
            <a:rPr lang="es-CL" sz="1000">
              <a:solidFill>
                <a:schemeClr val="tx1"/>
              </a:solidFill>
              <a:latin typeface="Arial"/>
            </a:rPr>
            <a:t>e</a:t>
          </a:r>
          <a:r>
            <a:rPr lang="es-CL" sz="1000" baseline="0">
              <a:solidFill>
                <a:schemeClr val="tx1"/>
              </a:solidFill>
              <a:latin typeface="Arial"/>
            </a:rPr>
            <a:t> imputa al menos un décimo en cada año, para el AT 2024 se debe registrar en el Recuadro Nº 7, en código 1184 lo correspondiente a un septimo del saldo registrado en el código 1096 del AT anterior, el cual fue traspasado al código 1358 del AT actual</a:t>
          </a:r>
          <a:r>
            <a:rPr lang="es-CL" sz="1000">
              <a:solidFill>
                <a:schemeClr val="tx1"/>
              </a:solidFill>
              <a:latin typeface="Arial"/>
            </a:rPr>
            <a:t>.</a:t>
          </a:r>
        </a:p>
      </xdr:txBody>
    </xdr:sp>
    <xdr:clientData/>
  </xdr:twoCellAnchor>
  <xdr:twoCellAnchor>
    <xdr:from>
      <xdr:col>10</xdr:col>
      <xdr:colOff>414617</xdr:colOff>
      <xdr:row>28</xdr:row>
      <xdr:rowOff>168089</xdr:rowOff>
    </xdr:from>
    <xdr:to>
      <xdr:col>14</xdr:col>
      <xdr:colOff>738187</xdr:colOff>
      <xdr:row>31</xdr:row>
      <xdr:rowOff>142875</xdr:rowOff>
    </xdr:to>
    <xdr:sp macro="" textlink="">
      <xdr:nvSpPr>
        <xdr:cNvPr id="24" name="Speech Bubble: Rectangle 2">
          <a:extLst>
            <a:ext uri="{FF2B5EF4-FFF2-40B4-BE49-F238E27FC236}">
              <a16:creationId xmlns:a16="http://schemas.microsoft.com/office/drawing/2014/main" id="{3315463F-BF01-4145-8266-554617444B63}"/>
            </a:ext>
          </a:extLst>
        </xdr:cNvPr>
        <xdr:cNvSpPr/>
      </xdr:nvSpPr>
      <xdr:spPr>
        <a:xfrm>
          <a:off x="8963305" y="5918808"/>
          <a:ext cx="4109757" cy="546286"/>
        </a:xfrm>
        <a:prstGeom prst="wedgeRectCallout">
          <a:avLst>
            <a:gd name="adj1" fmla="val -65273"/>
            <a:gd name="adj2" fmla="val -26627"/>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aseline="0">
              <a:solidFill>
                <a:schemeClr val="tx1"/>
              </a:solidFill>
              <a:latin typeface="Arial"/>
            </a:rPr>
            <a:t>No forman parte de este monto las cotizaciones previsionales de diciembre de 2023 (siempre que no se encuentren pagadas en dicho mes) y las retenciones IUSC de diciembre 2023.</a:t>
          </a:r>
          <a:endParaRPr lang="es-CL" sz="1000">
            <a:solidFill>
              <a:schemeClr val="tx1"/>
            </a:solidFill>
            <a:latin typeface="Arial"/>
          </a:endParaRPr>
        </a:p>
      </xdr:txBody>
    </xdr:sp>
    <xdr:clientData/>
  </xdr:twoCellAnchor>
  <xdr:twoCellAnchor>
    <xdr:from>
      <xdr:col>10</xdr:col>
      <xdr:colOff>212912</xdr:colOff>
      <xdr:row>47</xdr:row>
      <xdr:rowOff>156882</xdr:rowOff>
    </xdr:from>
    <xdr:to>
      <xdr:col>15</xdr:col>
      <xdr:colOff>368300</xdr:colOff>
      <xdr:row>53</xdr:row>
      <xdr:rowOff>12700</xdr:rowOff>
    </xdr:to>
    <xdr:sp macro="" textlink="">
      <xdr:nvSpPr>
        <xdr:cNvPr id="25" name="Speech Bubble: Rectangle 4">
          <a:extLst>
            <a:ext uri="{FF2B5EF4-FFF2-40B4-BE49-F238E27FC236}">
              <a16:creationId xmlns:a16="http://schemas.microsoft.com/office/drawing/2014/main" id="{7376D1D7-4155-48BA-B78A-A15024940583}"/>
            </a:ext>
          </a:extLst>
        </xdr:cNvPr>
        <xdr:cNvSpPr/>
      </xdr:nvSpPr>
      <xdr:spPr>
        <a:xfrm>
          <a:off x="9674412" y="8996082"/>
          <a:ext cx="5387788" cy="922618"/>
        </a:xfrm>
        <a:prstGeom prst="wedgeRectCallout">
          <a:avLst>
            <a:gd name="adj1" fmla="val -58393"/>
            <a:gd name="adj2" fmla="val -8570"/>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Para los efectos del cálculo del crédito establecido en el artículo 33 bis de la LIR, se deberá considerar el valor actualizado al término del año comercial de los bienes físicos del activo inmovilizado cuya adquisición da origen al crédito.</a:t>
          </a:r>
        </a:p>
        <a:p>
          <a:pPr algn="just"/>
          <a:r>
            <a:rPr lang="es-CL" sz="1000">
              <a:solidFill>
                <a:schemeClr val="tx1"/>
              </a:solidFill>
              <a:latin typeface="Arial"/>
            </a:rPr>
            <a:t>En este</a:t>
          </a:r>
          <a:r>
            <a:rPr lang="es-CL" sz="1000" baseline="0">
              <a:solidFill>
                <a:schemeClr val="tx1"/>
              </a:solidFill>
              <a:latin typeface="Arial"/>
            </a:rPr>
            <a:t> ejercicio se aplicó el crédito del 6% de la letra a) del art. 33 bis de la LIR considerando que las ventas anuales no superan las 25.000 UF.</a:t>
          </a:r>
          <a:endParaRPr lang="es-CL" sz="1000">
            <a:solidFill>
              <a:schemeClr val="tx1"/>
            </a:solidFill>
            <a:latin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152400</xdr:colOff>
      <xdr:row>1</xdr:row>
      <xdr:rowOff>0</xdr:rowOff>
    </xdr:from>
    <xdr:to>
      <xdr:col>6</xdr:col>
      <xdr:colOff>581025</xdr:colOff>
      <xdr:row>3</xdr:row>
      <xdr:rowOff>104775</xdr:rowOff>
    </xdr:to>
    <xdr:pic>
      <xdr:nvPicPr>
        <xdr:cNvPr id="2" name="Imagen 2" descr="logo_sii">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0" y="209550"/>
          <a:ext cx="11906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340518</xdr:colOff>
      <xdr:row>10</xdr:row>
      <xdr:rowOff>35718</xdr:rowOff>
    </xdr:from>
    <xdr:to>
      <xdr:col>9</xdr:col>
      <xdr:colOff>619124</xdr:colOff>
      <xdr:row>12</xdr:row>
      <xdr:rowOff>119062</xdr:rowOff>
    </xdr:to>
    <xdr:sp macro="" textlink="">
      <xdr:nvSpPr>
        <xdr:cNvPr id="3" name="Speech Bubble: Rectangle 6">
          <a:extLst>
            <a:ext uri="{FF2B5EF4-FFF2-40B4-BE49-F238E27FC236}">
              <a16:creationId xmlns:a16="http://schemas.microsoft.com/office/drawing/2014/main" id="{00000000-0008-0000-0400-000003000000}"/>
            </a:ext>
          </a:extLst>
        </xdr:cNvPr>
        <xdr:cNvSpPr/>
      </xdr:nvSpPr>
      <xdr:spPr>
        <a:xfrm>
          <a:off x="11214893" y="2210593"/>
          <a:ext cx="4993481" cy="464344"/>
        </a:xfrm>
        <a:prstGeom prst="wedgeRectCallout">
          <a:avLst>
            <a:gd name="adj1" fmla="val -65731"/>
            <a:gd name="adj2" fmla="val 37558"/>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Corresponde a los ingresos por venta de computar, más el reajuste de PPM: $901.125 + $3.078.</a:t>
          </a:r>
        </a:p>
        <a:p>
          <a:pPr algn="just"/>
          <a:endParaRPr lang="es-CL" sz="1000" strike="sngStrike">
            <a:solidFill>
              <a:schemeClr val="tx1"/>
            </a:solidFill>
            <a:latin typeface="Arial"/>
          </a:endParaRPr>
        </a:p>
      </xdr:txBody>
    </xdr:sp>
    <xdr:clientData/>
  </xdr:twoCellAnchor>
  <xdr:twoCellAnchor>
    <xdr:from>
      <xdr:col>5</xdr:col>
      <xdr:colOff>383380</xdr:colOff>
      <xdr:row>13</xdr:row>
      <xdr:rowOff>133350</xdr:rowOff>
    </xdr:from>
    <xdr:to>
      <xdr:col>9</xdr:col>
      <xdr:colOff>638174</xdr:colOff>
      <xdr:row>17</xdr:row>
      <xdr:rowOff>104774</xdr:rowOff>
    </xdr:to>
    <xdr:sp macro="" textlink="">
      <xdr:nvSpPr>
        <xdr:cNvPr id="4" name="Speech Bubble: Rectangle 6">
          <a:extLst>
            <a:ext uri="{FF2B5EF4-FFF2-40B4-BE49-F238E27FC236}">
              <a16:creationId xmlns:a16="http://schemas.microsoft.com/office/drawing/2014/main" id="{00000000-0008-0000-0400-000004000000}"/>
            </a:ext>
          </a:extLst>
        </xdr:cNvPr>
        <xdr:cNvSpPr/>
      </xdr:nvSpPr>
      <xdr:spPr>
        <a:xfrm>
          <a:off x="10175080" y="2981325"/>
          <a:ext cx="4483894" cy="1009649"/>
        </a:xfrm>
        <a:prstGeom prst="wedgeRectCallout">
          <a:avLst>
            <a:gd name="adj1" fmla="val -66234"/>
            <a:gd name="adj2" fmla="val -31177"/>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Corresponde a la cuarta cuota del ingreso diferido que fue determinado en 2020, cuya primera cuota se imputó en el AT 2021. Este ingreso diferido se computará como mínimo una décima parte en cada ejercicio, debidamente reajustado, hasta su total computación independientemente que abandonen o no el régimen de transparencia.</a:t>
          </a:r>
        </a:p>
      </xdr:txBody>
    </xdr:sp>
    <xdr:clientData/>
  </xdr:twoCellAnchor>
  <xdr:twoCellAnchor>
    <xdr:from>
      <xdr:col>5</xdr:col>
      <xdr:colOff>396876</xdr:colOff>
      <xdr:row>18</xdr:row>
      <xdr:rowOff>154781</xdr:rowOff>
    </xdr:from>
    <xdr:to>
      <xdr:col>9</xdr:col>
      <xdr:colOff>603251</xdr:colOff>
      <xdr:row>21</xdr:row>
      <xdr:rowOff>15875</xdr:rowOff>
    </xdr:to>
    <xdr:sp macro="" textlink="">
      <xdr:nvSpPr>
        <xdr:cNvPr id="6" name="Speech Bubble: Rectangle 6">
          <a:extLst>
            <a:ext uri="{FF2B5EF4-FFF2-40B4-BE49-F238E27FC236}">
              <a16:creationId xmlns:a16="http://schemas.microsoft.com/office/drawing/2014/main" id="{00000000-0008-0000-0400-000006000000}"/>
            </a:ext>
          </a:extLst>
        </xdr:cNvPr>
        <xdr:cNvSpPr/>
      </xdr:nvSpPr>
      <xdr:spPr>
        <a:xfrm>
          <a:off x="11271251" y="4075906"/>
          <a:ext cx="4921250" cy="432594"/>
        </a:xfrm>
        <a:prstGeom prst="wedgeRectCallout">
          <a:avLst>
            <a:gd name="adj1" fmla="val -61348"/>
            <a:gd name="adj2" fmla="val 19472"/>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Corresponde a compras o servicios </a:t>
          </a:r>
          <a:r>
            <a:rPr lang="es-CL" sz="1000" b="1" i="0" u="none" strike="noStrike" baseline="0">
              <a:solidFill>
                <a:schemeClr val="tx1"/>
              </a:solidFill>
              <a:latin typeface="Arial"/>
              <a:ea typeface="+mn-ea"/>
              <a:cs typeface="+mn-cs"/>
            </a:rPr>
            <a:t>del negocio </a:t>
          </a:r>
          <a:r>
            <a:rPr lang="es-CL" sz="1000" b="0" i="0" u="none" strike="noStrike" baseline="0">
              <a:solidFill>
                <a:schemeClr val="tx1"/>
              </a:solidFill>
              <a:latin typeface="Arial"/>
              <a:ea typeface="+mn-ea"/>
              <a:cs typeface="+mn-cs"/>
            </a:rPr>
            <a:t>que se hayan adeudado en el año 2022 y se paguen en el 2023.</a:t>
          </a:r>
        </a:p>
      </xdr:txBody>
    </xdr:sp>
    <xdr:clientData/>
  </xdr:twoCellAnchor>
  <xdr:twoCellAnchor>
    <xdr:from>
      <xdr:col>5</xdr:col>
      <xdr:colOff>460375</xdr:colOff>
      <xdr:row>22</xdr:row>
      <xdr:rowOff>178595</xdr:rowOff>
    </xdr:from>
    <xdr:to>
      <xdr:col>9</xdr:col>
      <xdr:colOff>603250</xdr:colOff>
      <xdr:row>25</xdr:row>
      <xdr:rowOff>59532</xdr:rowOff>
    </xdr:to>
    <xdr:sp macro="" textlink="">
      <xdr:nvSpPr>
        <xdr:cNvPr id="7" name="Speech Bubble: Rectangle 6">
          <a:extLst>
            <a:ext uri="{FF2B5EF4-FFF2-40B4-BE49-F238E27FC236}">
              <a16:creationId xmlns:a16="http://schemas.microsoft.com/office/drawing/2014/main" id="{00000000-0008-0000-0400-000007000000}"/>
            </a:ext>
          </a:extLst>
        </xdr:cNvPr>
        <xdr:cNvSpPr/>
      </xdr:nvSpPr>
      <xdr:spPr>
        <a:xfrm>
          <a:off x="11334750" y="4861720"/>
          <a:ext cx="4857750" cy="452437"/>
        </a:xfrm>
        <a:prstGeom prst="wedgeRectCallout">
          <a:avLst>
            <a:gd name="adj1" fmla="val -64070"/>
            <a:gd name="adj2" fmla="val -5758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0" i="0" u="none" strike="noStrike" baseline="0">
              <a:solidFill>
                <a:schemeClr val="tx1"/>
              </a:solidFill>
              <a:latin typeface="Arial"/>
              <a:ea typeface="+mn-ea"/>
              <a:cs typeface="+mn-cs"/>
            </a:rPr>
            <a:t>Los otros gastos adeudados en el año 2022 y pagados en el 2023, deben ser rebajados en el concepto que corresponda.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386773</xdr:colOff>
      <xdr:row>4</xdr:row>
      <xdr:rowOff>86590</xdr:rowOff>
    </xdr:from>
    <xdr:to>
      <xdr:col>9</xdr:col>
      <xdr:colOff>181840</xdr:colOff>
      <xdr:row>6</xdr:row>
      <xdr:rowOff>190499</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6136409" y="926522"/>
          <a:ext cx="2574636" cy="502227"/>
        </a:xfrm>
        <a:prstGeom prst="wedgeRectCallout">
          <a:avLst>
            <a:gd name="adj1" fmla="val -64905"/>
            <a:gd name="adj2" fmla="val 70725"/>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Partidas que han disminuido</a:t>
          </a:r>
          <a:r>
            <a:rPr lang="es-CL" sz="1000" baseline="0">
              <a:solidFill>
                <a:schemeClr val="tx1"/>
              </a:solidFill>
              <a:latin typeface="Arial"/>
            </a:rPr>
            <a:t> el CPT, pero que no afectan la base imponilble </a:t>
          </a:r>
          <a:endParaRPr lang="es-CL" sz="1000">
            <a:solidFill>
              <a:schemeClr val="tx1"/>
            </a:solidFill>
            <a:latin typeface="Arial"/>
          </a:endParaRPr>
        </a:p>
      </xdr:txBody>
    </xdr:sp>
    <xdr:clientData/>
  </xdr:twoCellAnchor>
  <xdr:twoCellAnchor>
    <xdr:from>
      <xdr:col>0</xdr:col>
      <xdr:colOff>265547</xdr:colOff>
      <xdr:row>12</xdr:row>
      <xdr:rowOff>31750</xdr:rowOff>
    </xdr:from>
    <xdr:to>
      <xdr:col>5</xdr:col>
      <xdr:colOff>1255569</xdr:colOff>
      <xdr:row>17</xdr:row>
      <xdr:rowOff>92365</xdr:rowOff>
    </xdr:to>
    <xdr:sp macro="" textlink="">
      <xdr:nvSpPr>
        <xdr:cNvPr id="4" name="Speech Bubble: Rectangle 3">
          <a:extLst>
            <a:ext uri="{FF2B5EF4-FFF2-40B4-BE49-F238E27FC236}">
              <a16:creationId xmlns:a16="http://schemas.microsoft.com/office/drawing/2014/main" id="{00000000-0008-0000-0600-000004000000}"/>
            </a:ext>
          </a:extLst>
        </xdr:cNvPr>
        <xdr:cNvSpPr/>
      </xdr:nvSpPr>
      <xdr:spPr>
        <a:xfrm>
          <a:off x="265547" y="2398568"/>
          <a:ext cx="6312477" cy="926524"/>
        </a:xfrm>
        <a:prstGeom prst="wedgeRectCallout">
          <a:avLst>
            <a:gd name="adj1" fmla="val 33997"/>
            <a:gd name="adj2" fmla="val -72387"/>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Las empresas sujetas al régimen de transparencia tributaria contenido en el artículo 14 D) N° 8 LIR no se encuentran obligadas a determinar un CPTS simplificado, salvo que sus ingresos determinados en conformidad a la letra (b) del número 1 de la letra D) de dicho artículo sean mayores de 50.000 UF. </a:t>
          </a:r>
        </a:p>
        <a:p>
          <a:pPr algn="just"/>
          <a:r>
            <a:rPr lang="es-CL" sz="1000">
              <a:solidFill>
                <a:schemeClr val="tx1"/>
              </a:solidFill>
              <a:latin typeface="Arial"/>
            </a:rPr>
            <a:t>Dado lo anterior, esta determinación se realiza solo para efectos de mejor entendimiento del CPT</a:t>
          </a:r>
          <a:r>
            <a:rPr lang="es-CL" sz="1000" baseline="0">
              <a:solidFill>
                <a:schemeClr val="tx1"/>
              </a:solidFill>
              <a:latin typeface="Arial"/>
            </a:rPr>
            <a:t> simplificado.</a:t>
          </a:r>
          <a:r>
            <a:rPr lang="es-CL" sz="1000">
              <a:solidFill>
                <a:schemeClr val="tx1"/>
              </a:solidFill>
              <a:latin typeface="Arial"/>
            </a:rPr>
            <a:t> </a:t>
          </a:r>
        </a:p>
      </xdr:txBody>
    </xdr:sp>
    <xdr:clientData/>
  </xdr:twoCellAnchor>
  <xdr:twoCellAnchor>
    <xdr:from>
      <xdr:col>6</xdr:col>
      <xdr:colOff>427181</xdr:colOff>
      <xdr:row>8</xdr:row>
      <xdr:rowOff>9236</xdr:rowOff>
    </xdr:from>
    <xdr:to>
      <xdr:col>9</xdr:col>
      <xdr:colOff>210791</xdr:colOff>
      <xdr:row>10</xdr:row>
      <xdr:rowOff>86592</xdr:rowOff>
    </xdr:to>
    <xdr:sp macro="" textlink="">
      <xdr:nvSpPr>
        <xdr:cNvPr id="5" name="Speech Bubble: Rectangle 4">
          <a:extLst>
            <a:ext uri="{FF2B5EF4-FFF2-40B4-BE49-F238E27FC236}">
              <a16:creationId xmlns:a16="http://schemas.microsoft.com/office/drawing/2014/main" id="{00000000-0008-0000-0600-000005000000}"/>
            </a:ext>
          </a:extLst>
        </xdr:cNvPr>
        <xdr:cNvSpPr/>
      </xdr:nvSpPr>
      <xdr:spPr>
        <a:xfrm>
          <a:off x="6176817" y="1602509"/>
          <a:ext cx="2563179" cy="458356"/>
        </a:xfrm>
        <a:prstGeom prst="wedgeRectCallout">
          <a:avLst>
            <a:gd name="adj1" fmla="val -71302"/>
            <a:gd name="adj2" fmla="val -39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Disminución</a:t>
          </a:r>
          <a:r>
            <a:rPr lang="es-CL" sz="1000" baseline="0">
              <a:solidFill>
                <a:schemeClr val="tx1"/>
              </a:solidFill>
              <a:latin typeface="Arial"/>
            </a:rPr>
            <a:t> de la base imponible que no representa flujo.</a:t>
          </a:r>
          <a:endParaRPr lang="es-CL" sz="1000">
            <a:solidFill>
              <a:schemeClr val="tx1"/>
            </a:solidFill>
            <a:latin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40698</xdr:colOff>
      <xdr:row>1</xdr:row>
      <xdr:rowOff>47625</xdr:rowOff>
    </xdr:from>
    <xdr:to>
      <xdr:col>5</xdr:col>
      <xdr:colOff>1189759</xdr:colOff>
      <xdr:row>2</xdr:row>
      <xdr:rowOff>209550</xdr:rowOff>
    </xdr:to>
    <xdr:pic>
      <xdr:nvPicPr>
        <xdr:cNvPr id="2" name="Imagen 2" descr="logo_sii">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1266" y="255443"/>
          <a:ext cx="1149061" cy="516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62442</xdr:colOff>
      <xdr:row>21</xdr:row>
      <xdr:rowOff>191559</xdr:rowOff>
    </xdr:from>
    <xdr:to>
      <xdr:col>5</xdr:col>
      <xdr:colOff>110067</xdr:colOff>
      <xdr:row>26</xdr:row>
      <xdr:rowOff>10680</xdr:rowOff>
    </xdr:to>
    <xdr:sp macro="" textlink="">
      <xdr:nvSpPr>
        <xdr:cNvPr id="3" name="Speech Bubble: Rectangle 2">
          <a:extLst>
            <a:ext uri="{FF2B5EF4-FFF2-40B4-BE49-F238E27FC236}">
              <a16:creationId xmlns:a16="http://schemas.microsoft.com/office/drawing/2014/main" id="{00000000-0008-0000-0500-000003000000}"/>
            </a:ext>
          </a:extLst>
        </xdr:cNvPr>
        <xdr:cNvSpPr/>
      </xdr:nvSpPr>
      <xdr:spPr>
        <a:xfrm>
          <a:off x="259998" y="4678892"/>
          <a:ext cx="7836958" cy="806899"/>
        </a:xfrm>
        <a:prstGeom prst="wedgeRectCallout">
          <a:avLst>
            <a:gd name="adj1" fmla="val 36443"/>
            <a:gd name="adj2" fmla="val -128735"/>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effectLst/>
              <a:latin typeface="Arial"/>
              <a:ea typeface="+mn-ea"/>
              <a:cs typeface="+mn-cs"/>
            </a:rPr>
            <a:t>Las empresas sujetas al régimen de transparencia tributaria contenido en el artículo 14 D) N° 8 LIR no se encuentran obligadas a determinar un CPTS, salvo que sus ingresos determinados en conformidad a la letra (b) del número 1 de la letra D) de dicho artículo sean mayores de 50.000 UF. </a:t>
          </a:r>
          <a:endParaRPr lang="es-CL" sz="1000">
            <a:solidFill>
              <a:schemeClr val="tx1"/>
            </a:solidFill>
            <a:effectLst/>
            <a:latin typeface="Arial"/>
          </a:endParaRPr>
        </a:p>
        <a:p>
          <a:pPr algn="just"/>
          <a:r>
            <a:rPr lang="es-CL" sz="1000">
              <a:solidFill>
                <a:schemeClr val="tx1"/>
              </a:solidFill>
              <a:effectLst/>
              <a:latin typeface="Arial"/>
              <a:ea typeface="+mn-ea"/>
              <a:cs typeface="+mn-cs"/>
            </a:rPr>
            <a:t>Dado lo anterior, esta determinación se realiza solo para efectos de mejor entendimiento del CPT</a:t>
          </a:r>
          <a:r>
            <a:rPr lang="es-CL" sz="1000" baseline="0">
              <a:solidFill>
                <a:schemeClr val="tx1"/>
              </a:solidFill>
              <a:effectLst/>
              <a:latin typeface="Arial"/>
              <a:ea typeface="+mn-ea"/>
              <a:cs typeface="+mn-cs"/>
            </a:rPr>
            <a:t>S.</a:t>
          </a:r>
          <a:r>
            <a:rPr lang="es-CL" sz="1000">
              <a:solidFill>
                <a:schemeClr val="tx1"/>
              </a:solidFill>
              <a:effectLst/>
              <a:latin typeface="Arial"/>
              <a:ea typeface="+mn-ea"/>
              <a:cs typeface="+mn-cs"/>
            </a:rPr>
            <a:t> </a:t>
          </a:r>
          <a:endParaRPr lang="es-CL" sz="1000">
            <a:solidFill>
              <a:schemeClr val="tx1"/>
            </a:solidFill>
            <a:effectLst/>
            <a:latin typeface="Arial"/>
          </a:endParaRPr>
        </a:p>
        <a:p>
          <a:pPr algn="just"/>
          <a:endParaRPr lang="es-CL" sz="1000">
            <a:solidFill>
              <a:schemeClr val="tx1"/>
            </a:solidFill>
            <a:latin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571499</xdr:colOff>
      <xdr:row>13</xdr:row>
      <xdr:rowOff>82363</xdr:rowOff>
    </xdr:from>
    <xdr:to>
      <xdr:col>13</xdr:col>
      <xdr:colOff>614642</xdr:colOff>
      <xdr:row>20</xdr:row>
      <xdr:rowOff>47625</xdr:rowOff>
    </xdr:to>
    <xdr:sp macro="" textlink="">
      <xdr:nvSpPr>
        <xdr:cNvPr id="3" name="Speech Bubble: Rectangle 2">
          <a:extLst>
            <a:ext uri="{FF2B5EF4-FFF2-40B4-BE49-F238E27FC236}">
              <a16:creationId xmlns:a16="http://schemas.microsoft.com/office/drawing/2014/main" id="{00000000-0008-0000-0700-000003000000}"/>
            </a:ext>
          </a:extLst>
        </xdr:cNvPr>
        <xdr:cNvSpPr/>
      </xdr:nvSpPr>
      <xdr:spPr>
        <a:xfrm>
          <a:off x="10782299" y="3416113"/>
          <a:ext cx="1814793" cy="1289237"/>
        </a:xfrm>
        <a:prstGeom prst="wedgeRectCallout">
          <a:avLst>
            <a:gd name="adj1" fmla="val 16356"/>
            <a:gd name="adj2" fmla="val -100423"/>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a:solidFill>
                <a:schemeClr val="tx1"/>
              </a:solidFill>
              <a:latin typeface="Arial"/>
            </a:rPr>
            <a:t>Dado que la empresa está</a:t>
          </a:r>
          <a:r>
            <a:rPr lang="es-CL" sz="1000" baseline="0">
              <a:solidFill>
                <a:schemeClr val="tx1"/>
              </a:solidFill>
              <a:latin typeface="Arial"/>
            </a:rPr>
            <a:t> liberada de pagar el IDPC, tanto el  crédito del artículo 33 bis LIR (que tiene derecho a devolución), como el 100% de los PPM se ponen a disposición de los socios.</a:t>
          </a:r>
          <a:endParaRPr lang="es-CL" sz="1000">
            <a:solidFill>
              <a:schemeClr val="tx1"/>
            </a:solidFill>
            <a:latin typeface="Arial"/>
          </a:endParaRPr>
        </a:p>
      </xdr:txBody>
    </xdr:sp>
    <xdr:clientData/>
  </xdr:twoCellAnchor>
  <xdr:twoCellAnchor>
    <xdr:from>
      <xdr:col>5</xdr:col>
      <xdr:colOff>212910</xdr:colOff>
      <xdr:row>13</xdr:row>
      <xdr:rowOff>56028</xdr:rowOff>
    </xdr:from>
    <xdr:to>
      <xdr:col>8</xdr:col>
      <xdr:colOff>44823</xdr:colOff>
      <xdr:row>20</xdr:row>
      <xdr:rowOff>85725</xdr:rowOff>
    </xdr:to>
    <xdr:sp macro="" textlink="">
      <xdr:nvSpPr>
        <xdr:cNvPr id="5" name="Speech Bubble: Rectangle 4">
          <a:extLst>
            <a:ext uri="{FF2B5EF4-FFF2-40B4-BE49-F238E27FC236}">
              <a16:creationId xmlns:a16="http://schemas.microsoft.com/office/drawing/2014/main" id="{00000000-0008-0000-0700-000005000000}"/>
            </a:ext>
          </a:extLst>
        </xdr:cNvPr>
        <xdr:cNvSpPr/>
      </xdr:nvSpPr>
      <xdr:spPr>
        <a:xfrm>
          <a:off x="4718235" y="3399303"/>
          <a:ext cx="2622738" cy="1353672"/>
        </a:xfrm>
        <a:prstGeom prst="wedgeRectCallout">
          <a:avLst>
            <a:gd name="adj1" fmla="val 39123"/>
            <a:gd name="adj2" fmla="val -98049"/>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just"/>
          <a:r>
            <a:rPr lang="es-CL" sz="1000" baseline="0">
              <a:solidFill>
                <a:schemeClr val="tx1"/>
              </a:solidFill>
              <a:latin typeface="Arial"/>
            </a:rPr>
            <a:t>De acuerdo a los antecedentes planteados, </a:t>
          </a:r>
          <a:r>
            <a:rPr lang="es-CL" sz="1000" baseline="0">
              <a:solidFill>
                <a:schemeClr val="tx1"/>
              </a:solidFill>
              <a:latin typeface="Arial"/>
              <a:ea typeface="+mn-ea"/>
              <a:cs typeface="+mn-cs"/>
            </a:rPr>
            <a:t>los créditos no sujetos a restitución, corresponden al crédito por IDPC proveniente del dividendo de una empresa acogida al régimen Pro PYME </a:t>
          </a:r>
          <a:r>
            <a:rPr lang="es-CL" sz="1000" baseline="0">
              <a:solidFill>
                <a:schemeClr val="tx1"/>
              </a:solidFill>
              <a:latin typeface="Arial"/>
            </a:rPr>
            <a:t>informado como No sujeto a restitución con derecho a devolución conjuntamente con el crédito con tasa TEF.</a:t>
          </a:r>
          <a:endParaRPr lang="es-CL" sz="1000">
            <a:solidFill>
              <a:schemeClr val="tx1"/>
            </a:solidFill>
            <a:latin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85727</xdr:colOff>
      <xdr:row>1</xdr:row>
      <xdr:rowOff>57152</xdr:rowOff>
    </xdr:from>
    <xdr:to>
      <xdr:col>3</xdr:col>
      <xdr:colOff>182740</xdr:colOff>
      <xdr:row>3</xdr:row>
      <xdr:rowOff>137112</xdr:rowOff>
    </xdr:to>
    <xdr:pic>
      <xdr:nvPicPr>
        <xdr:cNvPr id="2" name="Imagen 1" descr="cid:image001.png@01CFC04E.66BC1CE0">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7" y="219077"/>
          <a:ext cx="1135238" cy="40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34</xdr:col>
      <xdr:colOff>85725</xdr:colOff>
      <xdr:row>80</xdr:row>
      <xdr:rowOff>0</xdr:rowOff>
    </xdr:from>
    <xdr:to>
      <xdr:col>35</xdr:col>
      <xdr:colOff>0</xdr:colOff>
      <xdr:row>80</xdr:row>
      <xdr:rowOff>0</xdr:rowOff>
    </xdr:to>
    <xdr:sp macro="" textlink="">
      <xdr:nvSpPr>
        <xdr:cNvPr id="2" name="Texto 156">
          <a:extLst>
            <a:ext uri="{FF2B5EF4-FFF2-40B4-BE49-F238E27FC236}">
              <a16:creationId xmlns:a16="http://schemas.microsoft.com/office/drawing/2014/main" id="{00000000-0008-0000-0900-000002000000}"/>
            </a:ext>
          </a:extLst>
        </xdr:cNvPr>
        <xdr:cNvSpPr txBox="1">
          <a:spLocks noChangeArrowheads="1"/>
        </xdr:cNvSpPr>
      </xdr:nvSpPr>
      <xdr:spPr bwMode="auto">
        <a:xfrm>
          <a:off x="10763250" y="19554825"/>
          <a:ext cx="200025" cy="0"/>
        </a:xfrm>
        <a:prstGeom prst="rect">
          <a:avLst/>
        </a:prstGeom>
        <a:noFill/>
        <a:ln w="1">
          <a:noFill/>
          <a:miter lim="800000"/>
          <a:headEnd/>
          <a:tailEnd/>
        </a:ln>
      </xdr:spPr>
    </xdr:sp>
    <xdr:clientData/>
  </xdr:twoCellAnchor>
  <xdr:twoCellAnchor>
    <xdr:from>
      <xdr:col>10</xdr:col>
      <xdr:colOff>17560</xdr:colOff>
      <xdr:row>0</xdr:row>
      <xdr:rowOff>85807</xdr:rowOff>
    </xdr:from>
    <xdr:to>
      <xdr:col>22</xdr:col>
      <xdr:colOff>124240</xdr:colOff>
      <xdr:row>2</xdr:row>
      <xdr:rowOff>123825</xdr:rowOff>
    </xdr:to>
    <xdr:sp macro="" textlink="">
      <xdr:nvSpPr>
        <xdr:cNvPr id="3" name="Texto 91">
          <a:extLst>
            <a:ext uri="{FF2B5EF4-FFF2-40B4-BE49-F238E27FC236}">
              <a16:creationId xmlns:a16="http://schemas.microsoft.com/office/drawing/2014/main" id="{00000000-0008-0000-0900-000003000000}"/>
            </a:ext>
          </a:extLst>
        </xdr:cNvPr>
        <xdr:cNvSpPr txBox="1">
          <a:spLocks noChangeArrowheads="1"/>
        </xdr:cNvSpPr>
      </xdr:nvSpPr>
      <xdr:spPr bwMode="auto">
        <a:xfrm>
          <a:off x="3722785" y="85807"/>
          <a:ext cx="3592830" cy="399968"/>
        </a:xfrm>
        <a:prstGeom prst="rect">
          <a:avLst/>
        </a:prstGeom>
        <a:noFill/>
        <a:ln w="0">
          <a:noFill/>
          <a:miter lim="800000"/>
          <a:headEnd/>
          <a:tailEnd/>
        </a:ln>
      </xdr:spPr>
      <xdr:txBody>
        <a:bodyPr vertOverflow="clip" wrap="square" lIns="27432" tIns="27432" rIns="27432" bIns="0" anchor="t" upright="1"/>
        <a:lstStyle/>
        <a:p>
          <a:pPr algn="ctr" rtl="0">
            <a:defRPr sz="1000"/>
          </a:pPr>
          <a:r>
            <a:rPr lang="es-CL" sz="1200" b="1" i="0" strike="noStrike">
              <a:solidFill>
                <a:sysClr val="windowText" lastClr="000000"/>
              </a:solidFill>
              <a:latin typeface="Arial"/>
              <a:cs typeface="Arial"/>
            </a:rPr>
            <a:t>AÑO  TRIBUTARIO  2024</a:t>
          </a:r>
        </a:p>
        <a:p>
          <a:pPr algn="ctr" rtl="0">
            <a:defRPr sz="1000"/>
          </a:pPr>
          <a:r>
            <a:rPr lang="es-CL" sz="800" b="1" i="0" strike="noStrike">
              <a:solidFill>
                <a:sysClr val="windowText" lastClr="000000"/>
              </a:solidFill>
              <a:latin typeface="Arial"/>
              <a:cs typeface="Arial"/>
            </a:rPr>
            <a:t> </a:t>
          </a:r>
          <a:r>
            <a:rPr lang="es-CL" sz="1000" b="1" i="0" strike="noStrike">
              <a:solidFill>
                <a:sysClr val="windowText" lastClr="000000"/>
              </a:solidFill>
              <a:latin typeface="Arial"/>
              <a:cs typeface="Arial"/>
            </a:rPr>
            <a:t>IMPUESTOS ANUALES A LA RENTA</a:t>
          </a:r>
        </a:p>
      </xdr:txBody>
    </xdr:sp>
    <xdr:clientData/>
  </xdr:twoCellAnchor>
  <xdr:twoCellAnchor editAs="oneCell">
    <xdr:from>
      <xdr:col>0</xdr:col>
      <xdr:colOff>1</xdr:colOff>
      <xdr:row>0</xdr:row>
      <xdr:rowOff>9525</xdr:rowOff>
    </xdr:from>
    <xdr:to>
      <xdr:col>3</xdr:col>
      <xdr:colOff>200025</xdr:colOff>
      <xdr:row>2</xdr:row>
      <xdr:rowOff>72923</xdr:rowOff>
    </xdr:to>
    <xdr:pic>
      <xdr:nvPicPr>
        <xdr:cNvPr id="4" name="Imagen 3" descr="logo_sii">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1" y="9525"/>
          <a:ext cx="1028699" cy="444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188978</xdr:colOff>
      <xdr:row>27</xdr:row>
      <xdr:rowOff>95249</xdr:rowOff>
    </xdr:from>
    <xdr:to>
      <xdr:col>36</xdr:col>
      <xdr:colOff>0</xdr:colOff>
      <xdr:row>85</xdr:row>
      <xdr:rowOff>76200</xdr:rowOff>
    </xdr:to>
    <xdr:sp macro="" textlink="">
      <xdr:nvSpPr>
        <xdr:cNvPr id="10" name="Rectángulo redondeado 20">
          <a:extLst>
            <a:ext uri="{FF2B5EF4-FFF2-40B4-BE49-F238E27FC236}">
              <a16:creationId xmlns:a16="http://schemas.microsoft.com/office/drawing/2014/main" id="{00000000-0008-0000-0900-00000A000000}"/>
            </a:ext>
          </a:extLst>
        </xdr:cNvPr>
        <xdr:cNvSpPr/>
      </xdr:nvSpPr>
      <xdr:spPr bwMode="auto">
        <a:xfrm>
          <a:off x="10387078" y="2139949"/>
          <a:ext cx="1906522" cy="895351"/>
        </a:xfrm>
        <a:prstGeom prst="roundRect">
          <a:avLst/>
        </a:prstGeom>
        <a:solidFill>
          <a:schemeClr val="accent6">
            <a:lumMod val="60000"/>
            <a:lumOff val="40000"/>
          </a:schemeClr>
        </a:solidFill>
        <a:ln w="12700" cap="flat" cmpd="sng" algn="ctr">
          <a:solidFill>
            <a:schemeClr val="accent6">
              <a:lumMod val="60000"/>
              <a:lumOff val="40000"/>
            </a:schemeClr>
          </a:solidFill>
          <a:prstDash val="solid"/>
          <a:round/>
          <a:headEnd type="none" w="med" len="med"/>
          <a:tailEnd type="none" w="med" len="med"/>
        </a:ln>
        <a:effectLst/>
      </xdr:spPr>
      <xdr:txBody>
        <a:bodyPr vertOverflow="clip" horzOverflow="clip" wrap="square" lIns="18288" tIns="0" rIns="0" bIns="0" rtlCol="0" anchor="ctr" upright="1"/>
        <a:lstStyle/>
        <a:p>
          <a:pPr marL="0" indent="0" algn="ctr"/>
          <a:r>
            <a:rPr lang="es-CL" sz="1000" b="0"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Si el resultado es positivo, anótelo en el código 304 y luego </a:t>
          </a:r>
          <a:r>
            <a:rPr lang="es-CL" sz="1000" b="0" cap="none" spc="0" baseline="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trasládelo</a:t>
          </a:r>
          <a:r>
            <a:rPr lang="es-CL" sz="1000" b="0"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 al código 31 de la línea 53</a:t>
          </a:r>
        </a:p>
      </xdr:txBody>
    </xdr:sp>
    <xdr:clientData/>
  </xdr:twoCellAnchor>
  <xdr:twoCellAnchor>
    <xdr:from>
      <xdr:col>30</xdr:col>
      <xdr:colOff>212244</xdr:colOff>
      <xdr:row>37</xdr:row>
      <xdr:rowOff>96403</xdr:rowOff>
    </xdr:from>
    <xdr:to>
      <xdr:col>31</xdr:col>
      <xdr:colOff>112781</xdr:colOff>
      <xdr:row>54</xdr:row>
      <xdr:rowOff>102968</xdr:rowOff>
    </xdr:to>
    <xdr:cxnSp macro="">
      <xdr:nvCxnSpPr>
        <xdr:cNvPr id="12" name="Conector angular 22">
          <a:extLst>
            <a:ext uri="{FF2B5EF4-FFF2-40B4-BE49-F238E27FC236}">
              <a16:creationId xmlns:a16="http://schemas.microsoft.com/office/drawing/2014/main" id="{00000000-0008-0000-0900-00000C000000}"/>
            </a:ext>
          </a:extLst>
        </xdr:cNvPr>
        <xdr:cNvCxnSpPr/>
      </xdr:nvCxnSpPr>
      <xdr:spPr bwMode="auto">
        <a:xfrm rot="5400000" flipH="1" flipV="1">
          <a:off x="8498367" y="5373880"/>
          <a:ext cx="3245065" cy="176762"/>
        </a:xfrm>
        <a:prstGeom prst="bentConnector3">
          <a:avLst>
            <a:gd name="adj1" fmla="val 100439"/>
          </a:avLst>
        </a:prstGeom>
        <a:solidFill>
          <a:srgbClr val="00FFFF"/>
        </a:solidFill>
        <a:ln w="9525" cap="flat" cmpd="sng" algn="ctr">
          <a:solidFill>
            <a:srgbClr val="008000"/>
          </a:solidFill>
          <a:prstDash val="solid"/>
          <a:round/>
          <a:headEnd type="none" w="med" len="med"/>
          <a:tailEnd type="triangle"/>
        </a:ln>
        <a:effectLst/>
      </xdr:spPr>
    </xdr:cxnSp>
    <xdr:clientData/>
  </xdr:twoCellAnchor>
  <xdr:twoCellAnchor>
    <xdr:from>
      <xdr:col>32</xdr:col>
      <xdr:colOff>92466</xdr:colOff>
      <xdr:row>32</xdr:row>
      <xdr:rowOff>57150</xdr:rowOff>
    </xdr:from>
    <xdr:to>
      <xdr:col>35</xdr:col>
      <xdr:colOff>170912</xdr:colOff>
      <xdr:row>36</xdr:row>
      <xdr:rowOff>158312</xdr:rowOff>
    </xdr:to>
    <xdr:sp macro="" textlink="">
      <xdr:nvSpPr>
        <xdr:cNvPr id="13" name="Rectángulo redondeado 32">
          <a:extLst>
            <a:ext uri="{FF2B5EF4-FFF2-40B4-BE49-F238E27FC236}">
              <a16:creationId xmlns:a16="http://schemas.microsoft.com/office/drawing/2014/main" id="{00000000-0008-0000-0900-00000D000000}"/>
            </a:ext>
          </a:extLst>
        </xdr:cNvPr>
        <xdr:cNvSpPr/>
      </xdr:nvSpPr>
      <xdr:spPr bwMode="auto">
        <a:xfrm>
          <a:off x="10465191" y="2838450"/>
          <a:ext cx="907121" cy="872687"/>
        </a:xfrm>
        <a:prstGeom prst="roundRect">
          <a:avLst/>
        </a:prstGeom>
        <a:solidFill>
          <a:schemeClr val="bg1"/>
        </a:solidFill>
        <a:ln w="12700" cap="flat" cmpd="sng" algn="ctr">
          <a:solidFill>
            <a:srgbClr val="008000"/>
          </a:solidFill>
          <a:prstDash val="solid"/>
          <a:round/>
          <a:headEnd type="none" w="med" len="med"/>
          <a:tailEnd type="none" w="med" len="med"/>
        </a:ln>
        <a:effectLst/>
      </xdr:spPr>
      <xdr:txBody>
        <a:bodyPr vertOverflow="clip" horzOverflow="clip" wrap="square" lIns="18288" tIns="0" rIns="0" bIns="0" rtlCol="0" anchor="ctr" upright="1"/>
        <a:lstStyle/>
        <a:p>
          <a:pPr algn="just"/>
          <a:r>
            <a:rPr lang="es-CL" sz="650" b="0"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Si el resultado es negativo, anótelo en el código 304 con signo menos y vea las instrucciones </a:t>
          </a:r>
          <a:r>
            <a:rPr lang="es-CL" sz="650" b="0" cap="none" spc="0" baseline="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para la línea 49</a:t>
          </a:r>
        </a:p>
        <a:p>
          <a:pPr algn="just"/>
          <a:endParaRPr lang="es-CL" sz="65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twoCellAnchor>
  <xdr:twoCellAnchor>
    <xdr:from>
      <xdr:col>29</xdr:col>
      <xdr:colOff>38101</xdr:colOff>
      <xdr:row>54</xdr:row>
      <xdr:rowOff>95031</xdr:rowOff>
    </xdr:from>
    <xdr:to>
      <xdr:col>30</xdr:col>
      <xdr:colOff>210655</xdr:colOff>
      <xdr:row>54</xdr:row>
      <xdr:rowOff>95035</xdr:rowOff>
    </xdr:to>
    <xdr:cxnSp macro="">
      <xdr:nvCxnSpPr>
        <xdr:cNvPr id="14" name="Conector recto 13">
          <a:extLst>
            <a:ext uri="{FF2B5EF4-FFF2-40B4-BE49-F238E27FC236}">
              <a16:creationId xmlns:a16="http://schemas.microsoft.com/office/drawing/2014/main" id="{00000000-0008-0000-0900-00000E000000}"/>
            </a:ext>
          </a:extLst>
        </xdr:cNvPr>
        <xdr:cNvCxnSpPr/>
      </xdr:nvCxnSpPr>
      <xdr:spPr bwMode="auto">
        <a:xfrm flipV="1">
          <a:off x="9582151" y="7076856"/>
          <a:ext cx="448779" cy="4"/>
        </a:xfrm>
        <a:prstGeom prst="line">
          <a:avLst/>
        </a:prstGeom>
        <a:solidFill>
          <a:srgbClr val="00FFFF"/>
        </a:solidFill>
        <a:ln w="0" cap="flat" cmpd="sng" algn="ctr">
          <a:solidFill>
            <a:srgbClr val="008000"/>
          </a:solidFill>
          <a:prstDash val="solid"/>
          <a:round/>
          <a:headEnd type="none" w="med" len="med"/>
          <a:tailEnd type="none" w="med" len="med"/>
        </a:ln>
        <a:effectLst/>
      </xdr:spPr>
    </xdr:cxnSp>
    <xdr:clientData/>
  </xdr:twoCellAnchor>
  <xdr:twoCellAnchor>
    <xdr:from>
      <xdr:col>31</xdr:col>
      <xdr:colOff>173098</xdr:colOff>
      <xdr:row>34</xdr:row>
      <xdr:rowOff>29724</xdr:rowOff>
    </xdr:from>
    <xdr:to>
      <xdr:col>32</xdr:col>
      <xdr:colOff>106423</xdr:colOff>
      <xdr:row>34</xdr:row>
      <xdr:rowOff>39244</xdr:rowOff>
    </xdr:to>
    <xdr:cxnSp macro="">
      <xdr:nvCxnSpPr>
        <xdr:cNvPr id="16" name="Conector recto 15">
          <a:extLst>
            <a:ext uri="{FF2B5EF4-FFF2-40B4-BE49-F238E27FC236}">
              <a16:creationId xmlns:a16="http://schemas.microsoft.com/office/drawing/2014/main" id="{00000000-0008-0000-0900-000010000000}"/>
            </a:ext>
          </a:extLst>
        </xdr:cNvPr>
        <xdr:cNvCxnSpPr/>
      </xdr:nvCxnSpPr>
      <xdr:spPr bwMode="auto">
        <a:xfrm>
          <a:off x="10269598" y="3201549"/>
          <a:ext cx="209550" cy="9520"/>
        </a:xfrm>
        <a:prstGeom prst="line">
          <a:avLst/>
        </a:prstGeom>
        <a:solidFill>
          <a:srgbClr val="00FFFF"/>
        </a:solidFill>
        <a:ln w="0" cap="flat" cmpd="sng" algn="ctr">
          <a:solidFill>
            <a:srgbClr val="008000"/>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versoCon"/>
      <sheetName val="ReversoCon"/>
      <sheetName val="Instrucciones"/>
      <sheetName val="Registrar F.22 AT.2013"/>
      <sheetName val="Registrar F.22 AT.2012"/>
      <sheetName val="Registrar DDJJ 1872"/>
      <sheetName val="1846 Res.Balance"/>
      <sheetName val="1846 Base Imponible"/>
      <sheetName val="Datos 1847"/>
      <sheetName val="Hoja de Trabajo"/>
      <sheetName val="Anexo HT Corr.Mon."/>
      <sheetName val="Comprobacion Analitica"/>
      <sheetName val="Factor Corr.Mon."/>
      <sheetName val="Anexo 1 AT.2013"/>
      <sheetName val="Anexo 2 AT.2013"/>
      <sheetName val="F1846 (AT.2013)"/>
      <sheetName val="F1847 (AT.2013)"/>
      <sheetName val="F1872 (AT.2013)"/>
      <sheetName val="Anexo (AT.2011)"/>
      <sheetName val="Anexo 2 (AT.2011)"/>
      <sheetName val="Registrar "/>
      <sheetName val="AnversoAud"/>
      <sheetName val="ReversoAud"/>
      <sheetName val="Hoja1"/>
      <sheetName val="RUT"/>
      <sheetName val="Supuestos"/>
      <sheetName val="DDJJ FUT "/>
      <sheetName val="DDJJ Capital"/>
      <sheetName val="Registros"/>
      <sheetName val="Antecedentes"/>
      <sheetName val="Enero de 2017"/>
      <sheetName val="Registrar  AT.-1"/>
      <sheetName val="Febrero 2017"/>
      <sheetName val="Reproceso RLI"/>
      <sheetName val="Reproceso IGC"/>
      <sheetName val="Registrar  AT.Actual"/>
    </sheetNames>
    <sheetDataSet>
      <sheetData sheetId="0"/>
      <sheetData sheetId="1"/>
      <sheetData sheetId="2"/>
      <sheetData sheetId="3">
        <row r="2">
          <cell r="A2">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2">
          <cell r="A2">
            <v>1</v>
          </cell>
          <cell r="B2" t="str">
            <v xml:space="preserve"> </v>
          </cell>
        </row>
        <row r="3">
          <cell r="A3">
            <v>2</v>
          </cell>
          <cell r="B3" t="str">
            <v xml:space="preserve"> </v>
          </cell>
        </row>
        <row r="4">
          <cell r="A4">
            <v>5</v>
          </cell>
          <cell r="B4" t="str">
            <v xml:space="preserve"> </v>
          </cell>
        </row>
        <row r="5">
          <cell r="A5">
            <v>6</v>
          </cell>
          <cell r="B5" t="str">
            <v xml:space="preserve"> </v>
          </cell>
        </row>
        <row r="6">
          <cell r="A6">
            <v>9</v>
          </cell>
          <cell r="B6" t="str">
            <v xml:space="preserve"> </v>
          </cell>
        </row>
        <row r="7">
          <cell r="A7">
            <v>8</v>
          </cell>
          <cell r="B7" t="str">
            <v xml:space="preserve"> </v>
          </cell>
        </row>
        <row r="8">
          <cell r="A8">
            <v>7</v>
          </cell>
          <cell r="B8" t="str">
            <v xml:space="preserve"> </v>
          </cell>
        </row>
        <row r="9">
          <cell r="A9">
            <v>3</v>
          </cell>
          <cell r="B9" t="str">
            <v xml:space="preserve"> </v>
          </cell>
        </row>
        <row r="10">
          <cell r="A10">
            <v>0</v>
          </cell>
          <cell r="B10" t="str">
            <v xml:space="preserve"> </v>
          </cell>
        </row>
        <row r="11">
          <cell r="A11">
            <v>0</v>
          </cell>
          <cell r="B11" t="str">
            <v xml:space="preserve"> </v>
          </cell>
        </row>
        <row r="12">
          <cell r="A12">
            <v>0</v>
          </cell>
          <cell r="B12">
            <v>0</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v>0</v>
          </cell>
          <cell r="B19">
            <v>0</v>
          </cell>
        </row>
        <row r="20">
          <cell r="A20">
            <v>0</v>
          </cell>
          <cell r="B20">
            <v>0</v>
          </cell>
        </row>
        <row r="21">
          <cell r="A21">
            <v>0</v>
          </cell>
          <cell r="B21">
            <v>0</v>
          </cell>
        </row>
        <row r="22">
          <cell r="A22">
            <v>0</v>
          </cell>
          <cell r="B22">
            <v>0</v>
          </cell>
        </row>
        <row r="23">
          <cell r="A23">
            <v>0</v>
          </cell>
          <cell r="B23">
            <v>0</v>
          </cell>
        </row>
        <row r="24">
          <cell r="A24">
            <v>0</v>
          </cell>
          <cell r="B24">
            <v>0</v>
          </cell>
        </row>
        <row r="25">
          <cell r="A25">
            <v>0</v>
          </cell>
          <cell r="B25">
            <v>0</v>
          </cell>
        </row>
        <row r="26">
          <cell r="A26">
            <v>0</v>
          </cell>
          <cell r="B26">
            <v>0</v>
          </cell>
        </row>
        <row r="27">
          <cell r="A27">
            <v>0</v>
          </cell>
          <cell r="B27">
            <v>0</v>
          </cell>
        </row>
        <row r="28">
          <cell r="A28">
            <v>0</v>
          </cell>
          <cell r="B28">
            <v>0</v>
          </cell>
        </row>
        <row r="29">
          <cell r="A29">
            <v>0</v>
          </cell>
          <cell r="B29">
            <v>0</v>
          </cell>
        </row>
        <row r="30">
          <cell r="A30">
            <v>0</v>
          </cell>
          <cell r="B30">
            <v>0</v>
          </cell>
        </row>
        <row r="31">
          <cell r="A31">
            <v>0</v>
          </cell>
          <cell r="B31">
            <v>0</v>
          </cell>
        </row>
        <row r="32">
          <cell r="A32">
            <v>0</v>
          </cell>
          <cell r="B32">
            <v>0</v>
          </cell>
        </row>
        <row r="33">
          <cell r="A33">
            <v>0</v>
          </cell>
          <cell r="B33">
            <v>0</v>
          </cell>
        </row>
        <row r="34">
          <cell r="A34">
            <v>0</v>
          </cell>
          <cell r="B34">
            <v>0</v>
          </cell>
        </row>
        <row r="35">
          <cell r="A35">
            <v>0</v>
          </cell>
          <cell r="B35">
            <v>0</v>
          </cell>
        </row>
        <row r="36">
          <cell r="A36">
            <v>0</v>
          </cell>
          <cell r="B36">
            <v>0</v>
          </cell>
        </row>
        <row r="37">
          <cell r="A37">
            <v>0</v>
          </cell>
          <cell r="B37">
            <v>0</v>
          </cell>
        </row>
        <row r="38">
          <cell r="A38">
            <v>0</v>
          </cell>
          <cell r="B38">
            <v>0</v>
          </cell>
        </row>
        <row r="39">
          <cell r="A39">
            <v>0</v>
          </cell>
          <cell r="B39">
            <v>0</v>
          </cell>
        </row>
        <row r="40">
          <cell r="A40">
            <v>0</v>
          </cell>
          <cell r="B40">
            <v>0</v>
          </cell>
        </row>
        <row r="41">
          <cell r="A41">
            <v>0</v>
          </cell>
          <cell r="B41">
            <v>0</v>
          </cell>
        </row>
        <row r="42">
          <cell r="A42">
            <v>0</v>
          </cell>
          <cell r="B42">
            <v>0</v>
          </cell>
        </row>
        <row r="43">
          <cell r="A43">
            <v>0</v>
          </cell>
          <cell r="B43">
            <v>0</v>
          </cell>
        </row>
        <row r="44">
          <cell r="A44">
            <v>0</v>
          </cell>
          <cell r="B44">
            <v>0</v>
          </cell>
        </row>
        <row r="45">
          <cell r="A45">
            <v>0</v>
          </cell>
          <cell r="B45">
            <v>0</v>
          </cell>
        </row>
        <row r="46">
          <cell r="A46">
            <v>0</v>
          </cell>
          <cell r="B46">
            <v>0</v>
          </cell>
        </row>
        <row r="47">
          <cell r="A47">
            <v>0</v>
          </cell>
          <cell r="B47">
            <v>0</v>
          </cell>
        </row>
        <row r="48">
          <cell r="A48">
            <v>0</v>
          </cell>
          <cell r="B48">
            <v>0</v>
          </cell>
        </row>
        <row r="49">
          <cell r="A49">
            <v>0</v>
          </cell>
          <cell r="B49">
            <v>0</v>
          </cell>
        </row>
        <row r="50">
          <cell r="A50">
            <v>0</v>
          </cell>
          <cell r="B50">
            <v>0</v>
          </cell>
        </row>
        <row r="51">
          <cell r="A51">
            <v>0</v>
          </cell>
          <cell r="B51">
            <v>0</v>
          </cell>
        </row>
        <row r="52">
          <cell r="A52">
            <v>0</v>
          </cell>
          <cell r="B52">
            <v>0</v>
          </cell>
        </row>
        <row r="53">
          <cell r="A53">
            <v>0</v>
          </cell>
          <cell r="B53">
            <v>0</v>
          </cell>
        </row>
        <row r="54">
          <cell r="A54">
            <v>0</v>
          </cell>
          <cell r="B54">
            <v>0</v>
          </cell>
        </row>
        <row r="55">
          <cell r="A55">
            <v>0</v>
          </cell>
          <cell r="B55">
            <v>0</v>
          </cell>
        </row>
        <row r="56">
          <cell r="A56">
            <v>0</v>
          </cell>
          <cell r="B56">
            <v>0</v>
          </cell>
        </row>
        <row r="57">
          <cell r="A57">
            <v>0</v>
          </cell>
          <cell r="B57">
            <v>0</v>
          </cell>
        </row>
        <row r="58">
          <cell r="A58">
            <v>0</v>
          </cell>
          <cell r="B58">
            <v>0</v>
          </cell>
        </row>
        <row r="59">
          <cell r="A59">
            <v>0</v>
          </cell>
          <cell r="B59">
            <v>0</v>
          </cell>
        </row>
        <row r="60">
          <cell r="A60">
            <v>0</v>
          </cell>
          <cell r="B60">
            <v>0</v>
          </cell>
        </row>
        <row r="61">
          <cell r="A61">
            <v>0</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0</v>
          </cell>
        </row>
        <row r="178">
          <cell r="A178">
            <v>86</v>
          </cell>
          <cell r="B178">
            <v>0</v>
          </cell>
        </row>
        <row r="179">
          <cell r="A179">
            <v>87</v>
          </cell>
          <cell r="B179">
            <v>0</v>
          </cell>
        </row>
        <row r="180">
          <cell r="A180">
            <v>90</v>
          </cell>
          <cell r="B180">
            <v>0</v>
          </cell>
        </row>
        <row r="181">
          <cell r="A181">
            <v>39</v>
          </cell>
          <cell r="B181">
            <v>0</v>
          </cell>
        </row>
        <row r="182">
          <cell r="A182">
            <v>91</v>
          </cell>
          <cell r="B182">
            <v>0</v>
          </cell>
        </row>
      </sheetData>
      <sheetData sheetId="21"/>
      <sheetData sheetId="22"/>
      <sheetData sheetId="23" refreshError="1"/>
      <sheetData sheetId="24"/>
      <sheetData sheetId="25"/>
      <sheetData sheetId="26"/>
      <sheetData sheetId="27"/>
      <sheetData sheetId="28"/>
      <sheetData sheetId="29"/>
      <sheetData sheetId="30"/>
      <sheetData sheetId="31">
        <row r="1">
          <cell r="A1" t="str">
            <v>CODIGO</v>
          </cell>
          <cell r="B1" t="str">
            <v>VALOR</v>
          </cell>
        </row>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240742774</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133651231</v>
          </cell>
        </row>
        <row r="14">
          <cell r="A14">
            <v>36</v>
          </cell>
          <cell r="B14">
            <v>170000000</v>
          </cell>
        </row>
        <row r="15">
          <cell r="A15">
            <v>101</v>
          </cell>
          <cell r="B15">
            <v>865042582</v>
          </cell>
        </row>
        <row r="16">
          <cell r="A16">
            <v>104</v>
          </cell>
          <cell r="B16">
            <v>70000000</v>
          </cell>
        </row>
        <row r="17">
          <cell r="A17">
            <v>106</v>
          </cell>
          <cell r="B17">
            <v>19909096</v>
          </cell>
        </row>
        <row r="18">
          <cell r="A18">
            <v>123</v>
          </cell>
          <cell r="B18">
            <v>6092136925</v>
          </cell>
        </row>
        <row r="19">
          <cell r="A19">
            <v>152</v>
          </cell>
          <cell r="B19">
            <v>288270</v>
          </cell>
        </row>
        <row r="20">
          <cell r="A20">
            <v>157</v>
          </cell>
          <cell r="B20">
            <v>33959423</v>
          </cell>
        </row>
        <row r="21">
          <cell r="A21">
            <v>159</v>
          </cell>
          <cell r="B21">
            <v>14410393</v>
          </cell>
        </row>
        <row r="22">
          <cell r="A22">
            <v>162</v>
          </cell>
          <cell r="B22">
            <v>607262</v>
          </cell>
        </row>
        <row r="23">
          <cell r="A23">
            <v>170</v>
          </cell>
          <cell r="B23">
            <v>122412874</v>
          </cell>
        </row>
        <row r="24">
          <cell r="A24">
            <v>226</v>
          </cell>
          <cell r="B24">
            <v>70000000</v>
          </cell>
        </row>
        <row r="25">
          <cell r="A25">
            <v>304</v>
          </cell>
          <cell r="B25">
            <v>20932024</v>
          </cell>
        </row>
        <row r="26">
          <cell r="A26">
            <v>312</v>
          </cell>
          <cell r="B26">
            <v>782</v>
          </cell>
        </row>
        <row r="27">
          <cell r="A27">
            <v>600</v>
          </cell>
          <cell r="B27">
            <v>14337349</v>
          </cell>
        </row>
        <row r="28">
          <cell r="A28">
            <v>605</v>
          </cell>
          <cell r="B28">
            <v>8221</v>
          </cell>
        </row>
        <row r="29">
          <cell r="A29">
            <v>608</v>
          </cell>
          <cell r="B29">
            <v>720</v>
          </cell>
        </row>
        <row r="30">
          <cell r="A30">
            <v>614</v>
          </cell>
          <cell r="B30" t="str">
            <v>X</v>
          </cell>
        </row>
        <row r="31">
          <cell r="A31">
            <v>625</v>
          </cell>
          <cell r="B31">
            <v>802529575</v>
          </cell>
        </row>
        <row r="32">
          <cell r="A32">
            <v>627</v>
          </cell>
          <cell r="B32">
            <v>14337349</v>
          </cell>
        </row>
        <row r="33">
          <cell r="A33">
            <v>629</v>
          </cell>
          <cell r="B33">
            <v>272546304</v>
          </cell>
        </row>
        <row r="34">
          <cell r="A34">
            <v>631</v>
          </cell>
          <cell r="B34">
            <v>341666340</v>
          </cell>
        </row>
        <row r="35">
          <cell r="A35">
            <v>635</v>
          </cell>
          <cell r="B35">
            <v>784165723</v>
          </cell>
        </row>
        <row r="36">
          <cell r="A36">
            <v>637</v>
          </cell>
          <cell r="B36">
            <v>78300746</v>
          </cell>
        </row>
        <row r="37">
          <cell r="A37">
            <v>643</v>
          </cell>
          <cell r="B37">
            <v>668256153</v>
          </cell>
        </row>
        <row r="38">
          <cell r="A38">
            <v>647</v>
          </cell>
          <cell r="B38">
            <v>1243087760</v>
          </cell>
        </row>
        <row r="39">
          <cell r="A39">
            <v>774</v>
          </cell>
          <cell r="B39">
            <v>3712875536</v>
          </cell>
        </row>
        <row r="40">
          <cell r="A40">
            <v>785</v>
          </cell>
          <cell r="B40">
            <v>40230808</v>
          </cell>
        </row>
        <row r="41">
          <cell r="A41">
            <v>843</v>
          </cell>
          <cell r="B41">
            <v>3974488503</v>
          </cell>
        </row>
        <row r="42">
          <cell r="A42">
            <v>847</v>
          </cell>
          <cell r="B42">
            <v>14337349</v>
          </cell>
        </row>
        <row r="43">
          <cell r="A43">
            <v>874</v>
          </cell>
          <cell r="B43">
            <v>668256153</v>
          </cell>
        </row>
        <row r="44">
          <cell r="A44">
            <v>926</v>
          </cell>
          <cell r="B44">
            <v>40230808</v>
          </cell>
        </row>
        <row r="45">
          <cell r="A45">
            <v>934</v>
          </cell>
          <cell r="B45">
            <v>136917887</v>
          </cell>
        </row>
        <row r="46">
          <cell r="A46" t="str">
            <v>REMANENTE DE CREDITO</v>
          </cell>
          <cell r="B46">
            <v>0</v>
          </cell>
        </row>
        <row r="47">
          <cell r="A47">
            <v>52</v>
          </cell>
          <cell r="B47">
            <v>85</v>
          </cell>
        </row>
        <row r="48">
          <cell r="A48">
            <v>53</v>
          </cell>
          <cell r="B48">
            <v>86</v>
          </cell>
        </row>
        <row r="49">
          <cell r="A49">
            <v>0</v>
          </cell>
          <cell r="B49">
            <v>0</v>
          </cell>
        </row>
        <row r="50">
          <cell r="A50">
            <v>0</v>
          </cell>
          <cell r="B50">
            <v>0</v>
          </cell>
        </row>
        <row r="51">
          <cell r="A51">
            <v>0</v>
          </cell>
          <cell r="B51">
            <v>0</v>
          </cell>
        </row>
        <row r="52">
          <cell r="A52" t="str">
            <v>DEVOLUCION SOLICITADA</v>
          </cell>
          <cell r="B52">
            <v>0</v>
          </cell>
        </row>
        <row r="53">
          <cell r="A53">
            <v>0</v>
          </cell>
          <cell r="B53">
            <v>0</v>
          </cell>
        </row>
        <row r="54">
          <cell r="A54">
            <v>0</v>
          </cell>
          <cell r="B54">
            <v>0</v>
          </cell>
        </row>
        <row r="55">
          <cell r="A55">
            <v>0</v>
          </cell>
          <cell r="B55">
            <v>0</v>
          </cell>
        </row>
        <row r="56">
          <cell r="A56">
            <v>0</v>
          </cell>
          <cell r="B56">
            <v>87</v>
          </cell>
        </row>
        <row r="57">
          <cell r="A57">
            <v>0</v>
          </cell>
          <cell r="B57">
            <v>0</v>
          </cell>
        </row>
        <row r="58">
          <cell r="A58">
            <v>0</v>
          </cell>
          <cell r="B58">
            <v>0</v>
          </cell>
        </row>
        <row r="59">
          <cell r="A59">
            <v>0</v>
          </cell>
          <cell r="B59">
            <v>0</v>
          </cell>
        </row>
        <row r="60">
          <cell r="A60">
            <v>0</v>
          </cell>
          <cell r="B60">
            <v>0</v>
          </cell>
        </row>
        <row r="61">
          <cell r="A61" t="str">
            <v>Folio Formulario F01</v>
          </cell>
          <cell r="B61" t="str">
            <v>Fecha de movimiento F01</v>
          </cell>
        </row>
        <row r="62">
          <cell r="A62" t="str">
            <v>Folio rectificatoria</v>
          </cell>
          <cell r="B62" t="str">
            <v>Folio primitiva</v>
          </cell>
        </row>
        <row r="63">
          <cell r="A63">
            <v>0</v>
          </cell>
          <cell r="B63">
            <v>0</v>
          </cell>
        </row>
        <row r="64">
          <cell r="A64" t="str">
            <v xml:space="preserve">Esta copia de declaración no es válida como certificado. </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668256153</v>
          </cell>
        </row>
        <row r="96">
          <cell r="A96">
            <v>31</v>
          </cell>
          <cell r="B96">
            <v>20932024</v>
          </cell>
        </row>
        <row r="97">
          <cell r="A97">
            <v>53</v>
          </cell>
          <cell r="B97">
            <v>13</v>
          </cell>
        </row>
        <row r="98">
          <cell r="A98">
            <v>102</v>
          </cell>
          <cell r="B98">
            <v>6140228120</v>
          </cell>
        </row>
        <row r="99">
          <cell r="A99">
            <v>105</v>
          </cell>
          <cell r="B99">
            <v>38808</v>
          </cell>
        </row>
        <row r="100">
          <cell r="A100">
            <v>122</v>
          </cell>
          <cell r="B100">
            <v>6652866815</v>
          </cell>
        </row>
        <row r="101">
          <cell r="A101">
            <v>129</v>
          </cell>
          <cell r="B101">
            <v>352510806</v>
          </cell>
        </row>
        <row r="102">
          <cell r="A102">
            <v>155</v>
          </cell>
          <cell r="B102">
            <v>137790</v>
          </cell>
        </row>
        <row r="103">
          <cell r="A103">
            <v>158</v>
          </cell>
          <cell r="B103">
            <v>122412874</v>
          </cell>
        </row>
        <row r="104">
          <cell r="A104">
            <v>161</v>
          </cell>
          <cell r="B104">
            <v>18166429</v>
          </cell>
        </row>
        <row r="105">
          <cell r="A105">
            <v>169</v>
          </cell>
          <cell r="B105">
            <v>537912</v>
          </cell>
        </row>
        <row r="106">
          <cell r="A106">
            <v>225</v>
          </cell>
          <cell r="B106">
            <v>668256153</v>
          </cell>
        </row>
        <row r="107">
          <cell r="A107">
            <v>231</v>
          </cell>
          <cell r="B107">
            <v>4177480459</v>
          </cell>
        </row>
        <row r="108">
          <cell r="A108">
            <v>305</v>
          </cell>
          <cell r="B108">
            <v>-15416745</v>
          </cell>
        </row>
        <row r="109">
          <cell r="A109">
            <v>315</v>
          </cell>
          <cell r="B109">
            <v>8052014</v>
          </cell>
        </row>
        <row r="110">
          <cell r="A110">
            <v>601</v>
          </cell>
          <cell r="B110">
            <v>7848</v>
          </cell>
        </row>
        <row r="111">
          <cell r="A111">
            <v>606</v>
          </cell>
          <cell r="B111">
            <v>57629</v>
          </cell>
        </row>
        <row r="112">
          <cell r="A112">
            <v>610</v>
          </cell>
          <cell r="B112">
            <v>14410327</v>
          </cell>
        </row>
        <row r="113">
          <cell r="A113">
            <v>624</v>
          </cell>
          <cell r="B113">
            <v>107526263</v>
          </cell>
        </row>
        <row r="114">
          <cell r="A114">
            <v>626</v>
          </cell>
          <cell r="B114">
            <v>133651231</v>
          </cell>
        </row>
        <row r="115">
          <cell r="A115">
            <v>628</v>
          </cell>
          <cell r="B115">
            <v>76567411742</v>
          </cell>
        </row>
        <row r="116">
          <cell r="A116">
            <v>630</v>
          </cell>
          <cell r="B116">
            <v>75034864539</v>
          </cell>
        </row>
        <row r="117">
          <cell r="A117">
            <v>632</v>
          </cell>
          <cell r="B117">
            <v>40230808</v>
          </cell>
        </row>
        <row r="118">
          <cell r="A118">
            <v>636</v>
          </cell>
          <cell r="B118">
            <v>639030636</v>
          </cell>
        </row>
        <row r="119">
          <cell r="A119">
            <v>639</v>
          </cell>
          <cell r="B119">
            <v>107526263</v>
          </cell>
        </row>
        <row r="120">
          <cell r="A120">
            <v>645</v>
          </cell>
          <cell r="B120">
            <v>3974488503</v>
          </cell>
        </row>
        <row r="121">
          <cell r="A121">
            <v>749</v>
          </cell>
          <cell r="B121">
            <v>14410393</v>
          </cell>
        </row>
        <row r="122">
          <cell r="A122">
            <v>775</v>
          </cell>
          <cell r="B122">
            <v>110792920</v>
          </cell>
        </row>
        <row r="123">
          <cell r="A123">
            <v>838</v>
          </cell>
          <cell r="B123">
            <v>921843457</v>
          </cell>
        </row>
        <row r="124">
          <cell r="A124">
            <v>844</v>
          </cell>
          <cell r="B124">
            <v>149894480</v>
          </cell>
        </row>
        <row r="125">
          <cell r="A125">
            <v>849</v>
          </cell>
          <cell r="B125">
            <v>170000000</v>
          </cell>
        </row>
        <row r="126">
          <cell r="A126">
            <v>910</v>
          </cell>
          <cell r="B126">
            <v>1990910</v>
          </cell>
        </row>
        <row r="127">
          <cell r="A127">
            <v>927</v>
          </cell>
          <cell r="B127">
            <v>40230808</v>
          </cell>
        </row>
        <row r="128">
          <cell r="A128">
            <v>940</v>
          </cell>
          <cell r="B128">
            <v>122</v>
          </cell>
        </row>
        <row r="129">
          <cell r="A129">
            <v>0</v>
          </cell>
          <cell r="B129" t="str">
            <v>IMPTO. A PAGAR</v>
          </cell>
        </row>
        <row r="130">
          <cell r="A130">
            <v>15416745</v>
          </cell>
          <cell r="B130">
            <v>55</v>
          </cell>
        </row>
        <row r="131">
          <cell r="A131">
            <v>0</v>
          </cell>
          <cell r="B131">
            <v>56</v>
          </cell>
        </row>
        <row r="132">
          <cell r="A132">
            <v>0</v>
          </cell>
          <cell r="B132">
            <v>57</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15416745</v>
          </cell>
          <cell r="B139" t="str">
            <v>RECARGOS POR MORA EN EL PAGO</v>
          </cell>
        </row>
        <row r="140">
          <cell r="A140">
            <v>0</v>
          </cell>
          <cell r="B140">
            <v>58</v>
          </cell>
        </row>
        <row r="141">
          <cell r="A141">
            <v>0</v>
          </cell>
          <cell r="B141">
            <v>59</v>
          </cell>
        </row>
        <row r="142">
          <cell r="A142">
            <v>0</v>
          </cell>
          <cell r="B142">
            <v>60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15416745</v>
          </cell>
        </row>
        <row r="178">
          <cell r="A178">
            <v>86</v>
          </cell>
          <cell r="B178">
            <v>0</v>
          </cell>
        </row>
        <row r="179">
          <cell r="A179">
            <v>87</v>
          </cell>
          <cell r="B179">
            <v>15416745</v>
          </cell>
        </row>
        <row r="180">
          <cell r="A180">
            <v>90</v>
          </cell>
          <cell r="B180">
            <v>0</v>
          </cell>
        </row>
        <row r="181">
          <cell r="A181">
            <v>39</v>
          </cell>
          <cell r="B181">
            <v>0</v>
          </cell>
        </row>
        <row r="182">
          <cell r="A182">
            <v>91</v>
          </cell>
          <cell r="B182">
            <v>0</v>
          </cell>
        </row>
      </sheetData>
      <sheetData sheetId="32"/>
      <sheetData sheetId="33"/>
      <sheetData sheetId="34"/>
      <sheetData sheetId="35">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234710275</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169061221</v>
          </cell>
        </row>
        <row r="14">
          <cell r="A14">
            <v>36</v>
          </cell>
          <cell r="B14">
            <v>211624269</v>
          </cell>
        </row>
        <row r="15">
          <cell r="A15">
            <v>101</v>
          </cell>
          <cell r="B15">
            <v>6804780060</v>
          </cell>
        </row>
        <row r="16">
          <cell r="A16">
            <v>104</v>
          </cell>
          <cell r="B16">
            <v>70000000</v>
          </cell>
        </row>
        <row r="17">
          <cell r="A17">
            <v>122</v>
          </cell>
          <cell r="B17">
            <v>10096428698</v>
          </cell>
        </row>
        <row r="18">
          <cell r="A18">
            <v>129</v>
          </cell>
          <cell r="B18">
            <v>643484959</v>
          </cell>
        </row>
        <row r="19">
          <cell r="A19">
            <v>157</v>
          </cell>
          <cell r="B19">
            <v>32726375</v>
          </cell>
        </row>
        <row r="20">
          <cell r="A20">
            <v>159</v>
          </cell>
          <cell r="B20">
            <v>14419550</v>
          </cell>
        </row>
        <row r="21">
          <cell r="A21">
            <v>162</v>
          </cell>
          <cell r="B21">
            <v>667348</v>
          </cell>
        </row>
        <row r="22">
          <cell r="A22">
            <v>225</v>
          </cell>
          <cell r="B22">
            <v>805053431</v>
          </cell>
        </row>
        <row r="23">
          <cell r="A23">
            <v>231</v>
          </cell>
          <cell r="B23">
            <v>4459982927</v>
          </cell>
        </row>
        <row r="24">
          <cell r="A24">
            <v>305</v>
          </cell>
          <cell r="B24">
            <v>-23207586</v>
          </cell>
        </row>
        <row r="25">
          <cell r="A25">
            <v>315</v>
          </cell>
          <cell r="B25">
            <v>30042015</v>
          </cell>
        </row>
        <row r="26">
          <cell r="A26">
            <v>600</v>
          </cell>
          <cell r="B26">
            <v>14337330</v>
          </cell>
        </row>
        <row r="27">
          <cell r="A27">
            <v>610</v>
          </cell>
          <cell r="B27">
            <v>14419550</v>
          </cell>
        </row>
        <row r="28">
          <cell r="A28">
            <v>624</v>
          </cell>
          <cell r="B28">
            <v>138329024</v>
          </cell>
        </row>
        <row r="29">
          <cell r="A29">
            <v>626</v>
          </cell>
          <cell r="B29">
            <v>169061221</v>
          </cell>
        </row>
        <row r="30">
          <cell r="A30">
            <v>628</v>
          </cell>
          <cell r="B30">
            <v>92307030818</v>
          </cell>
        </row>
        <row r="31">
          <cell r="A31">
            <v>631</v>
          </cell>
          <cell r="B31">
            <v>667855260</v>
          </cell>
        </row>
        <row r="32">
          <cell r="A32">
            <v>635</v>
          </cell>
          <cell r="B32">
            <v>1222067834</v>
          </cell>
        </row>
        <row r="33">
          <cell r="A33">
            <v>637</v>
          </cell>
          <cell r="B33">
            <v>153478697</v>
          </cell>
        </row>
        <row r="34">
          <cell r="A34">
            <v>643</v>
          </cell>
          <cell r="B34">
            <v>805053431</v>
          </cell>
        </row>
        <row r="35">
          <cell r="A35">
            <v>647</v>
          </cell>
          <cell r="B35">
            <v>1279022451</v>
          </cell>
        </row>
        <row r="36">
          <cell r="A36">
            <v>749</v>
          </cell>
          <cell r="B36">
            <v>14419550</v>
          </cell>
        </row>
        <row r="37">
          <cell r="A37">
            <v>775</v>
          </cell>
          <cell r="B37">
            <v>148170665</v>
          </cell>
        </row>
        <row r="38">
          <cell r="A38">
            <v>838</v>
          </cell>
          <cell r="B38">
            <v>1017572795</v>
          </cell>
        </row>
        <row r="39">
          <cell r="A39">
            <v>844</v>
          </cell>
          <cell r="B39">
            <v>149894480</v>
          </cell>
        </row>
        <row r="40">
          <cell r="A40">
            <v>849</v>
          </cell>
          <cell r="B40">
            <v>211624269</v>
          </cell>
        </row>
        <row r="41">
          <cell r="A41">
            <v>910</v>
          </cell>
          <cell r="B41">
            <v>1715985</v>
          </cell>
        </row>
        <row r="42">
          <cell r="A42">
            <v>927</v>
          </cell>
          <cell r="B42">
            <v>37707777</v>
          </cell>
        </row>
        <row r="43">
          <cell r="A43" t="str">
            <v>REMANENTE DE CREDITO</v>
          </cell>
          <cell r="B43">
            <v>0</v>
          </cell>
        </row>
        <row r="44">
          <cell r="A44">
            <v>52</v>
          </cell>
          <cell r="B44">
            <v>85</v>
          </cell>
        </row>
        <row r="45">
          <cell r="A45">
            <v>53</v>
          </cell>
          <cell r="B45">
            <v>86</v>
          </cell>
        </row>
        <row r="46">
          <cell r="A46">
            <v>0</v>
          </cell>
          <cell r="B46">
            <v>0</v>
          </cell>
        </row>
        <row r="47">
          <cell r="A47">
            <v>0</v>
          </cell>
          <cell r="B47">
            <v>0</v>
          </cell>
        </row>
        <row r="48">
          <cell r="A48">
            <v>0</v>
          </cell>
          <cell r="B48">
            <v>0</v>
          </cell>
        </row>
        <row r="49">
          <cell r="A49" t="str">
            <v>DEVOLUCION SOLICITADA</v>
          </cell>
          <cell r="B49">
            <v>0</v>
          </cell>
        </row>
        <row r="50">
          <cell r="A50">
            <v>0</v>
          </cell>
          <cell r="B50">
            <v>0</v>
          </cell>
        </row>
        <row r="51">
          <cell r="A51">
            <v>0</v>
          </cell>
          <cell r="B51">
            <v>0</v>
          </cell>
        </row>
        <row r="52">
          <cell r="A52">
            <v>0</v>
          </cell>
          <cell r="B52">
            <v>0</v>
          </cell>
        </row>
        <row r="53">
          <cell r="A53">
            <v>0</v>
          </cell>
          <cell r="B53">
            <v>87</v>
          </cell>
        </row>
        <row r="54">
          <cell r="A54">
            <v>0</v>
          </cell>
          <cell r="B54">
            <v>0</v>
          </cell>
        </row>
        <row r="55">
          <cell r="A55">
            <v>0</v>
          </cell>
          <cell r="B55">
            <v>0</v>
          </cell>
        </row>
        <row r="56">
          <cell r="A56">
            <v>0</v>
          </cell>
          <cell r="B56">
            <v>0</v>
          </cell>
        </row>
        <row r="57">
          <cell r="A57">
            <v>0</v>
          </cell>
          <cell r="B57">
            <v>0</v>
          </cell>
        </row>
        <row r="58">
          <cell r="A58" t="str">
            <v>Folio Formulario F01</v>
          </cell>
          <cell r="B58" t="str">
            <v>Fecha de movimiento F01</v>
          </cell>
        </row>
        <row r="59">
          <cell r="A59" t="str">
            <v>Folio rectificatoria</v>
          </cell>
          <cell r="B59" t="str">
            <v>Folio primitiva</v>
          </cell>
        </row>
        <row r="60">
          <cell r="A60">
            <v>0</v>
          </cell>
          <cell r="B60">
            <v>0</v>
          </cell>
        </row>
        <row r="61">
          <cell r="A61" t="str">
            <v xml:space="preserve">Esta copia de declaración no es válida como certificado. </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805053431</v>
          </cell>
        </row>
        <row r="96">
          <cell r="A96">
            <v>31</v>
          </cell>
          <cell r="B96">
            <v>19355462</v>
          </cell>
        </row>
        <row r="97">
          <cell r="A97">
            <v>53</v>
          </cell>
          <cell r="B97">
            <v>13</v>
          </cell>
        </row>
        <row r="98">
          <cell r="A98">
            <v>102</v>
          </cell>
          <cell r="B98">
            <v>9601164052</v>
          </cell>
        </row>
        <row r="99">
          <cell r="A99">
            <v>106</v>
          </cell>
          <cell r="B99">
            <v>17159847</v>
          </cell>
        </row>
        <row r="100">
          <cell r="A100">
            <v>123</v>
          </cell>
          <cell r="B100">
            <v>9437609891</v>
          </cell>
        </row>
        <row r="101">
          <cell r="A101">
            <v>152</v>
          </cell>
          <cell r="B101">
            <v>403075</v>
          </cell>
        </row>
        <row r="102">
          <cell r="A102">
            <v>158</v>
          </cell>
          <cell r="B102">
            <v>121562418</v>
          </cell>
        </row>
        <row r="103">
          <cell r="A103">
            <v>161</v>
          </cell>
          <cell r="B103">
            <v>19579946</v>
          </cell>
        </row>
        <row r="104">
          <cell r="A104">
            <v>170</v>
          </cell>
          <cell r="B104">
            <v>121562418</v>
          </cell>
        </row>
        <row r="105">
          <cell r="A105">
            <v>226</v>
          </cell>
          <cell r="B105">
            <v>70000000</v>
          </cell>
        </row>
        <row r="106">
          <cell r="A106">
            <v>304</v>
          </cell>
          <cell r="B106">
            <v>19355462</v>
          </cell>
        </row>
        <row r="107">
          <cell r="A107">
            <v>312</v>
          </cell>
          <cell r="B107">
            <v>782</v>
          </cell>
        </row>
        <row r="108">
          <cell r="A108">
            <v>318</v>
          </cell>
          <cell r="B108">
            <v>178902862</v>
          </cell>
        </row>
        <row r="109">
          <cell r="A109">
            <v>606</v>
          </cell>
          <cell r="B109">
            <v>82220</v>
          </cell>
        </row>
        <row r="110">
          <cell r="A110">
            <v>614</v>
          </cell>
          <cell r="B110" t="str">
            <v>X</v>
          </cell>
        </row>
        <row r="111">
          <cell r="A111">
            <v>625</v>
          </cell>
          <cell r="B111">
            <v>862848904</v>
          </cell>
        </row>
        <row r="112">
          <cell r="A112">
            <v>627</v>
          </cell>
          <cell r="B112">
            <v>14337330</v>
          </cell>
        </row>
        <row r="113">
          <cell r="A113">
            <v>630</v>
          </cell>
          <cell r="B113">
            <v>89861665539</v>
          </cell>
        </row>
        <row r="114">
          <cell r="A114">
            <v>632</v>
          </cell>
          <cell r="B114">
            <v>37707777</v>
          </cell>
        </row>
        <row r="115">
          <cell r="A115">
            <v>636</v>
          </cell>
          <cell r="B115">
            <v>812297504</v>
          </cell>
        </row>
        <row r="116">
          <cell r="A116">
            <v>639</v>
          </cell>
          <cell r="B116">
            <v>146234624</v>
          </cell>
        </row>
        <row r="117">
          <cell r="A117">
            <v>645</v>
          </cell>
          <cell r="B117">
            <v>4871114998</v>
          </cell>
        </row>
        <row r="118">
          <cell r="A118">
            <v>651</v>
          </cell>
          <cell r="B118">
            <v>294563096</v>
          </cell>
        </row>
        <row r="119">
          <cell r="A119">
            <v>774</v>
          </cell>
          <cell r="B119">
            <v>3893990717</v>
          </cell>
        </row>
        <row r="120">
          <cell r="A120">
            <v>785</v>
          </cell>
          <cell r="B120">
            <v>37707777</v>
          </cell>
        </row>
        <row r="121">
          <cell r="A121">
            <v>843</v>
          </cell>
          <cell r="B121">
            <v>4871114998</v>
          </cell>
        </row>
        <row r="122">
          <cell r="A122">
            <v>847</v>
          </cell>
          <cell r="B122">
            <v>14337330</v>
          </cell>
        </row>
        <row r="123">
          <cell r="A123">
            <v>874</v>
          </cell>
          <cell r="B123">
            <v>805053431</v>
          </cell>
        </row>
        <row r="124">
          <cell r="A124">
            <v>926</v>
          </cell>
          <cell r="B124">
            <v>37707777</v>
          </cell>
        </row>
        <row r="125">
          <cell r="A125">
            <v>940</v>
          </cell>
          <cell r="B125">
            <v>420</v>
          </cell>
        </row>
        <row r="126">
          <cell r="A126">
            <v>0</v>
          </cell>
          <cell r="B126" t="str">
            <v>IMPTO. A PAGAR</v>
          </cell>
        </row>
        <row r="127">
          <cell r="A127">
            <v>23207586</v>
          </cell>
          <cell r="B127">
            <v>55</v>
          </cell>
        </row>
        <row r="128">
          <cell r="A128">
            <v>0</v>
          </cell>
          <cell r="B128">
            <v>56</v>
          </cell>
        </row>
        <row r="129">
          <cell r="A129">
            <v>0</v>
          </cell>
          <cell r="B129">
            <v>57</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23207586</v>
          </cell>
          <cell r="B136" t="str">
            <v>RECARGOS POR MORA EN EL PAGO</v>
          </cell>
        </row>
        <row r="137">
          <cell r="A137">
            <v>0</v>
          </cell>
          <cell r="B137">
            <v>58</v>
          </cell>
        </row>
        <row r="138">
          <cell r="A138">
            <v>0</v>
          </cell>
          <cell r="B138">
            <v>59</v>
          </cell>
        </row>
        <row r="139">
          <cell r="A139">
            <v>0</v>
          </cell>
          <cell r="B139">
            <v>60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23207586</v>
          </cell>
        </row>
        <row r="178">
          <cell r="A178">
            <v>86</v>
          </cell>
          <cell r="B178">
            <v>0</v>
          </cell>
        </row>
        <row r="179">
          <cell r="A179">
            <v>87</v>
          </cell>
          <cell r="B179">
            <v>23207586</v>
          </cell>
        </row>
        <row r="180">
          <cell r="A180">
            <v>90</v>
          </cell>
          <cell r="B180">
            <v>0</v>
          </cell>
        </row>
        <row r="181">
          <cell r="A181">
            <v>39</v>
          </cell>
          <cell r="B181">
            <v>0</v>
          </cell>
        </row>
        <row r="182">
          <cell r="A182">
            <v>91</v>
          </cell>
          <cell r="B18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4"/>
  <sheetViews>
    <sheetView showGridLines="0" tabSelected="1" topLeftCell="A73" zoomScale="70" zoomScaleNormal="70" zoomScaleSheetLayoutView="80" zoomScalePageLayoutView="115" workbookViewId="0">
      <selection activeCell="G27" sqref="G27"/>
    </sheetView>
  </sheetViews>
  <sheetFormatPr baseColWidth="10" defaultColWidth="9.140625" defaultRowHeight="15" x14ac:dyDescent="0.25"/>
  <cols>
    <col min="1" max="1" width="1.7109375" style="6" customWidth="1"/>
    <col min="2" max="2" width="4.42578125" style="6" bestFit="1" customWidth="1"/>
    <col min="3" max="3" width="33.28515625" style="6" customWidth="1"/>
    <col min="4" max="4" width="24.42578125" style="6" customWidth="1"/>
    <col min="5" max="5" width="16.85546875" style="6" customWidth="1"/>
    <col min="6" max="6" width="14" style="6" customWidth="1"/>
    <col min="7" max="7" width="14.85546875" style="6" customWidth="1"/>
    <col min="8" max="8" width="19.42578125" style="6" customWidth="1"/>
    <col min="9" max="9" width="13.42578125" style="6" customWidth="1"/>
    <col min="10" max="10" width="18.42578125" style="5" customWidth="1"/>
    <col min="11" max="11" width="15.42578125" style="5" bestFit="1" customWidth="1"/>
    <col min="12" max="12" width="15.85546875" style="5" customWidth="1"/>
    <col min="13" max="13" width="12" style="5" bestFit="1" customWidth="1"/>
    <col min="14" max="14" width="10.42578125" style="6" hidden="1" customWidth="1"/>
    <col min="15" max="15" width="10.85546875" style="6" hidden="1" customWidth="1"/>
    <col min="16" max="16" width="0" style="6" hidden="1" customWidth="1"/>
    <col min="17" max="17" width="9.140625" style="6" customWidth="1"/>
    <col min="18" max="20" width="9.140625" style="6"/>
    <col min="21" max="21" width="3.140625" style="6" customWidth="1"/>
    <col min="22" max="23" width="9.140625" style="6"/>
    <col min="24" max="24" width="8.85546875" style="6" customWidth="1"/>
    <col min="25" max="16384" width="9.140625" style="6"/>
  </cols>
  <sheetData>
    <row r="1" spans="1:20" x14ac:dyDescent="0.25">
      <c r="A1" s="37"/>
      <c r="B1" s="37"/>
      <c r="C1" s="37"/>
      <c r="D1" s="37"/>
      <c r="E1" s="37"/>
      <c r="F1" s="37"/>
      <c r="G1" s="37"/>
      <c r="H1" s="37"/>
      <c r="I1" s="37"/>
      <c r="J1" s="38"/>
      <c r="K1" s="38"/>
      <c r="L1" s="38"/>
      <c r="M1" s="38"/>
      <c r="N1" s="37"/>
      <c r="O1" s="37"/>
      <c r="P1" s="37"/>
      <c r="Q1" s="37"/>
      <c r="R1" s="37"/>
      <c r="S1" s="37"/>
      <c r="T1" s="37"/>
    </row>
    <row r="2" spans="1:20" x14ac:dyDescent="0.25">
      <c r="A2" s="37"/>
      <c r="B2" s="325" t="s">
        <v>50</v>
      </c>
      <c r="C2" s="326"/>
      <c r="D2" s="326"/>
      <c r="E2" s="326"/>
      <c r="F2" s="326"/>
      <c r="G2" s="326"/>
      <c r="H2" s="326"/>
      <c r="I2" s="326"/>
      <c r="J2" s="326"/>
      <c r="K2" s="326"/>
      <c r="L2" s="327"/>
      <c r="M2" s="38"/>
      <c r="N2" s="37"/>
      <c r="O2" s="37"/>
      <c r="P2" s="37"/>
      <c r="Q2" s="37"/>
      <c r="R2" s="37"/>
      <c r="S2" s="37"/>
      <c r="T2" s="37"/>
    </row>
    <row r="3" spans="1:20" x14ac:dyDescent="0.25">
      <c r="A3" s="37"/>
      <c r="B3" s="37"/>
      <c r="C3" s="37"/>
      <c r="D3" s="37"/>
      <c r="E3" s="37"/>
      <c r="F3" s="37"/>
      <c r="G3" s="37"/>
      <c r="H3" s="37"/>
      <c r="I3" s="37"/>
      <c r="J3" s="38"/>
      <c r="K3" s="38"/>
      <c r="L3" s="38"/>
      <c r="M3" s="38"/>
      <c r="N3" s="37"/>
      <c r="O3" s="37"/>
      <c r="P3" s="37"/>
      <c r="Q3" s="37"/>
      <c r="R3" s="37"/>
      <c r="S3" s="37"/>
      <c r="T3" s="37"/>
    </row>
    <row r="4" spans="1:20" x14ac:dyDescent="0.25">
      <c r="A4" s="37"/>
      <c r="B4" s="39" t="s">
        <v>262</v>
      </c>
      <c r="C4" s="37"/>
      <c r="D4" s="37"/>
      <c r="E4" s="37"/>
      <c r="F4" s="37"/>
      <c r="G4" s="37"/>
      <c r="H4" s="37"/>
      <c r="I4" s="37"/>
      <c r="J4" s="38"/>
      <c r="K4" s="38"/>
      <c r="L4" s="38"/>
      <c r="M4" s="38"/>
      <c r="N4" s="37"/>
      <c r="O4" s="37"/>
      <c r="P4" s="37"/>
      <c r="Q4" s="37"/>
      <c r="R4" s="37"/>
      <c r="S4" s="37"/>
      <c r="T4" s="37"/>
    </row>
    <row r="5" spans="1:20" ht="15" customHeight="1" x14ac:dyDescent="0.25">
      <c r="A5" s="37"/>
      <c r="B5" s="329" t="s">
        <v>364</v>
      </c>
      <c r="C5" s="333" t="s">
        <v>365</v>
      </c>
      <c r="D5" s="333"/>
      <c r="E5" s="333"/>
      <c r="F5" s="333"/>
      <c r="G5" s="333"/>
      <c r="H5" s="333"/>
      <c r="I5" s="333"/>
      <c r="J5" s="333"/>
      <c r="K5" s="333"/>
      <c r="L5" s="333"/>
      <c r="M5" s="40"/>
      <c r="N5" s="37"/>
      <c r="O5" s="37"/>
      <c r="P5" s="37"/>
      <c r="Q5" s="37"/>
      <c r="R5" s="37"/>
      <c r="S5" s="37"/>
      <c r="T5" s="37"/>
    </row>
    <row r="6" spans="1:20" ht="15" customHeight="1" x14ac:dyDescent="0.25">
      <c r="A6" s="37"/>
      <c r="B6" s="329"/>
      <c r="C6" s="333"/>
      <c r="D6" s="333"/>
      <c r="E6" s="333"/>
      <c r="F6" s="333"/>
      <c r="G6" s="333"/>
      <c r="H6" s="333"/>
      <c r="I6" s="333"/>
      <c r="J6" s="333"/>
      <c r="K6" s="333"/>
      <c r="L6" s="333"/>
      <c r="M6" s="40"/>
      <c r="N6" s="37"/>
      <c r="O6" s="37"/>
      <c r="P6" s="37"/>
      <c r="Q6" s="37"/>
      <c r="R6" s="37"/>
      <c r="S6" s="37"/>
      <c r="T6" s="37"/>
    </row>
    <row r="7" spans="1:20" x14ac:dyDescent="0.25">
      <c r="A7" s="37"/>
      <c r="B7" s="37"/>
      <c r="C7" s="37"/>
      <c r="D7" s="37"/>
      <c r="E7" s="37"/>
      <c r="F7" s="37"/>
      <c r="G7" s="37"/>
      <c r="H7" s="37"/>
      <c r="I7" s="37"/>
      <c r="J7" s="38"/>
      <c r="K7" s="38"/>
      <c r="L7" s="38"/>
      <c r="M7" s="38"/>
      <c r="N7" s="37"/>
      <c r="O7" s="37"/>
      <c r="P7" s="37"/>
      <c r="Q7" s="37"/>
      <c r="R7" s="37"/>
      <c r="S7" s="37"/>
      <c r="T7" s="37"/>
    </row>
    <row r="8" spans="1:20" x14ac:dyDescent="0.25">
      <c r="A8" s="37"/>
      <c r="B8" s="39" t="s">
        <v>295</v>
      </c>
      <c r="C8" s="330" t="s">
        <v>22</v>
      </c>
      <c r="D8" s="330"/>
      <c r="E8" s="330"/>
      <c r="F8" s="330"/>
      <c r="G8" s="330"/>
      <c r="H8" s="330"/>
      <c r="I8" s="330"/>
      <c r="J8" s="330"/>
      <c r="K8" s="330"/>
      <c r="L8" s="330"/>
      <c r="M8" s="38"/>
      <c r="N8" s="37"/>
      <c r="O8" s="37"/>
      <c r="P8" s="37"/>
      <c r="Q8" s="37"/>
      <c r="R8" s="37"/>
      <c r="S8" s="37"/>
      <c r="T8" s="37"/>
    </row>
    <row r="9" spans="1:20" x14ac:dyDescent="0.25">
      <c r="A9" s="37"/>
      <c r="B9" s="37"/>
      <c r="C9" s="330"/>
      <c r="D9" s="330"/>
      <c r="E9" s="330"/>
      <c r="F9" s="330"/>
      <c r="G9" s="330"/>
      <c r="H9" s="330"/>
      <c r="I9" s="330"/>
      <c r="J9" s="330"/>
      <c r="K9" s="330"/>
      <c r="L9" s="330"/>
      <c r="M9" s="38"/>
      <c r="N9" s="37"/>
      <c r="O9" s="37"/>
      <c r="P9" s="37"/>
      <c r="Q9" s="37"/>
      <c r="R9" s="37"/>
      <c r="S9" s="37"/>
      <c r="T9" s="37"/>
    </row>
    <row r="10" spans="1:20" ht="25.5" x14ac:dyDescent="0.25">
      <c r="A10" s="37"/>
      <c r="B10" s="37"/>
      <c r="C10" s="41"/>
      <c r="D10" s="41"/>
      <c r="E10" s="41"/>
      <c r="F10" s="41"/>
      <c r="G10" s="41"/>
      <c r="H10" s="41"/>
      <c r="I10" s="41"/>
      <c r="J10" s="42" t="s">
        <v>200</v>
      </c>
      <c r="K10" s="43" t="s">
        <v>311</v>
      </c>
      <c r="L10" s="43" t="s">
        <v>2</v>
      </c>
      <c r="M10" s="38"/>
      <c r="N10" s="37"/>
      <c r="O10" s="37"/>
      <c r="P10" s="37"/>
      <c r="Q10" s="37"/>
      <c r="R10" s="37"/>
      <c r="S10" s="37"/>
      <c r="T10" s="37"/>
    </row>
    <row r="11" spans="1:20" x14ac:dyDescent="0.25">
      <c r="A11" s="37"/>
      <c r="B11" s="37"/>
      <c r="C11" s="44" t="s">
        <v>86</v>
      </c>
      <c r="D11" s="44"/>
      <c r="E11" s="44"/>
      <c r="F11" s="44"/>
      <c r="G11" s="44"/>
      <c r="H11" s="44"/>
      <c r="I11" s="37"/>
      <c r="J11" s="45">
        <v>0.5</v>
      </c>
      <c r="K11" s="44">
        <v>15000000</v>
      </c>
      <c r="L11" s="44">
        <f>+K11*1.027</f>
        <v>15404999.999999998</v>
      </c>
      <c r="M11" s="37"/>
      <c r="N11" s="37"/>
      <c r="O11" s="37"/>
      <c r="P11" s="37"/>
      <c r="Q11" s="37"/>
      <c r="R11" s="37"/>
      <c r="S11" s="37"/>
      <c r="T11" s="37"/>
    </row>
    <row r="12" spans="1:20" ht="15" customHeight="1" x14ac:dyDescent="0.25">
      <c r="A12" s="37"/>
      <c r="B12" s="37"/>
      <c r="C12" s="44" t="s">
        <v>312</v>
      </c>
      <c r="D12" s="44"/>
      <c r="E12" s="44"/>
      <c r="F12" s="44"/>
      <c r="G12" s="44"/>
      <c r="H12" s="44"/>
      <c r="I12" s="37"/>
      <c r="J12" s="45">
        <v>0.5</v>
      </c>
      <c r="K12" s="44">
        <f>+K11</f>
        <v>15000000</v>
      </c>
      <c r="L12" s="44">
        <f>+K12*1.027</f>
        <v>15404999.999999998</v>
      </c>
      <c r="M12" s="37"/>
      <c r="N12" s="37"/>
      <c r="O12" s="37"/>
      <c r="P12" s="37"/>
      <c r="Q12" s="37"/>
      <c r="R12" s="37"/>
      <c r="S12" s="37"/>
      <c r="T12" s="37"/>
    </row>
    <row r="13" spans="1:20" ht="15.75" thickBot="1" x14ac:dyDescent="0.3">
      <c r="A13" s="37"/>
      <c r="B13" s="37"/>
      <c r="C13" s="44"/>
      <c r="D13" s="44" t="s">
        <v>313</v>
      </c>
      <c r="E13" s="44"/>
      <c r="F13" s="44"/>
      <c r="G13" s="44"/>
      <c r="H13" s="44"/>
      <c r="I13" s="44"/>
      <c r="J13" s="38"/>
      <c r="K13" s="46">
        <f>SUM(K11:K12)</f>
        <v>30000000</v>
      </c>
      <c r="L13" s="46">
        <f>SUM(L11:L12)</f>
        <v>30809999.999999996</v>
      </c>
      <c r="M13" s="37"/>
      <c r="N13" s="37"/>
      <c r="O13" s="37"/>
      <c r="P13" s="37"/>
      <c r="Q13" s="37"/>
      <c r="R13" s="37"/>
      <c r="S13" s="37"/>
      <c r="T13" s="37"/>
    </row>
    <row r="14" spans="1:20" ht="15.75" thickTop="1" x14ac:dyDescent="0.25">
      <c r="A14" s="37"/>
      <c r="B14" s="47"/>
      <c r="C14" s="328"/>
      <c r="D14" s="328"/>
      <c r="E14" s="328"/>
      <c r="F14" s="328"/>
      <c r="G14" s="328"/>
      <c r="H14" s="328"/>
      <c r="I14" s="328"/>
      <c r="J14" s="328"/>
      <c r="K14" s="328"/>
      <c r="L14" s="328"/>
      <c r="M14" s="38"/>
      <c r="N14" s="37"/>
      <c r="O14" s="37"/>
      <c r="P14" s="37"/>
      <c r="Q14" s="37"/>
      <c r="R14" s="37"/>
      <c r="S14" s="37"/>
      <c r="T14" s="37"/>
    </row>
    <row r="15" spans="1:20" x14ac:dyDescent="0.25">
      <c r="A15" s="37"/>
      <c r="B15" s="39" t="s">
        <v>296</v>
      </c>
      <c r="C15" s="48" t="s">
        <v>373</v>
      </c>
      <c r="D15" s="37"/>
      <c r="E15" s="37"/>
      <c r="F15" s="37"/>
      <c r="G15" s="37"/>
      <c r="H15" s="37"/>
      <c r="I15" s="37"/>
      <c r="J15" s="38"/>
      <c r="K15" s="38"/>
      <c r="L15" s="38"/>
      <c r="M15" s="38"/>
      <c r="N15" s="37"/>
      <c r="O15" s="37"/>
      <c r="P15" s="37"/>
      <c r="Q15" s="37"/>
      <c r="R15" s="37"/>
      <c r="S15" s="37"/>
      <c r="T15" s="37"/>
    </row>
    <row r="16" spans="1:20" x14ac:dyDescent="0.25">
      <c r="A16" s="37"/>
      <c r="B16" s="37"/>
      <c r="C16" s="37"/>
      <c r="D16" s="37"/>
      <c r="E16" s="37"/>
      <c r="F16" s="37"/>
      <c r="G16" s="37"/>
      <c r="H16" s="37"/>
      <c r="I16" s="37"/>
      <c r="J16" s="38"/>
      <c r="K16" s="38"/>
      <c r="L16" s="38"/>
      <c r="M16" s="38"/>
      <c r="N16" s="37"/>
      <c r="O16" s="37"/>
      <c r="P16" s="37"/>
      <c r="Q16" s="37"/>
      <c r="R16" s="37"/>
      <c r="S16" s="37"/>
      <c r="T16" s="37"/>
    </row>
    <row r="17" spans="1:20" s="7" customFormat="1" ht="25.5" x14ac:dyDescent="0.2">
      <c r="A17" s="37"/>
      <c r="B17" s="37"/>
      <c r="C17" s="49" t="s">
        <v>352</v>
      </c>
      <c r="D17" s="50"/>
      <c r="E17" s="50"/>
      <c r="F17" s="50"/>
      <c r="G17" s="50"/>
      <c r="H17" s="50"/>
      <c r="I17" s="50"/>
      <c r="J17" s="51" t="s">
        <v>314</v>
      </c>
      <c r="K17" s="51" t="s">
        <v>330</v>
      </c>
      <c r="L17" s="51" t="s">
        <v>329</v>
      </c>
      <c r="M17" s="38"/>
      <c r="N17" s="37"/>
      <c r="O17" s="37"/>
      <c r="P17" s="37"/>
      <c r="Q17" s="37"/>
      <c r="R17" s="37"/>
      <c r="S17" s="37"/>
      <c r="T17" s="37"/>
    </row>
    <row r="18" spans="1:20" s="7" customFormat="1" ht="12.75" x14ac:dyDescent="0.2">
      <c r="A18" s="37"/>
      <c r="B18" s="37"/>
      <c r="C18" s="52" t="s">
        <v>201</v>
      </c>
      <c r="D18" s="53"/>
      <c r="E18" s="53"/>
      <c r="F18" s="53"/>
      <c r="G18" s="53"/>
      <c r="H18" s="53"/>
      <c r="I18" s="53"/>
      <c r="J18" s="54"/>
      <c r="K18" s="54"/>
      <c r="L18" s="54"/>
      <c r="M18" s="38"/>
      <c r="N18" s="37"/>
      <c r="O18" s="37"/>
      <c r="P18" s="37"/>
      <c r="Q18" s="37"/>
      <c r="R18" s="37"/>
      <c r="S18" s="37"/>
      <c r="T18" s="37"/>
    </row>
    <row r="19" spans="1:20" s="7" customFormat="1" ht="12.75" x14ac:dyDescent="0.2">
      <c r="A19" s="37"/>
      <c r="B19" s="37"/>
      <c r="C19" s="52" t="s">
        <v>374</v>
      </c>
      <c r="D19" s="53"/>
      <c r="E19" s="55"/>
      <c r="F19" s="56"/>
      <c r="G19" s="56"/>
      <c r="H19" s="56"/>
      <c r="I19" s="56"/>
      <c r="J19" s="307">
        <v>95000000</v>
      </c>
      <c r="K19" s="308"/>
      <c r="L19" s="308">
        <f>+J19-K19</f>
        <v>95000000</v>
      </c>
      <c r="M19" s="38"/>
      <c r="N19" s="57">
        <f>L19</f>
        <v>95000000</v>
      </c>
      <c r="O19" s="37"/>
      <c r="P19" s="37"/>
      <c r="Q19" s="37"/>
      <c r="R19" s="37"/>
      <c r="S19" s="37"/>
      <c r="T19" s="37"/>
    </row>
    <row r="20" spans="1:20" s="7" customFormat="1" ht="12.75" x14ac:dyDescent="0.2">
      <c r="A20" s="37"/>
      <c r="B20" s="37"/>
      <c r="C20" s="58" t="s">
        <v>375</v>
      </c>
      <c r="D20" s="59"/>
      <c r="E20" s="60"/>
      <c r="F20" s="61"/>
      <c r="G20" s="61"/>
      <c r="H20" s="61"/>
      <c r="I20" s="61"/>
      <c r="J20" s="99">
        <v>8000000</v>
      </c>
      <c r="K20" s="63">
        <v>8000000</v>
      </c>
      <c r="L20" s="63">
        <f t="shared" ref="L20:L22" si="0">+J20-K20</f>
        <v>0</v>
      </c>
      <c r="M20" s="38"/>
      <c r="N20" s="64"/>
      <c r="O20" s="37"/>
      <c r="P20" s="37"/>
      <c r="Q20" s="37"/>
      <c r="R20" s="37"/>
      <c r="S20" s="37"/>
      <c r="T20" s="37"/>
    </row>
    <row r="21" spans="1:20" s="7" customFormat="1" ht="12.75" x14ac:dyDescent="0.2">
      <c r="A21" s="37"/>
      <c r="B21" s="65"/>
      <c r="C21" s="66" t="s">
        <v>376</v>
      </c>
      <c r="D21" s="67"/>
      <c r="E21" s="68"/>
      <c r="F21" s="69"/>
      <c r="G21" s="69"/>
      <c r="H21" s="69"/>
      <c r="I21" s="69"/>
      <c r="J21" s="306">
        <v>5000000</v>
      </c>
      <c r="K21" s="297">
        <v>5000000</v>
      </c>
      <c r="L21" s="63">
        <f t="shared" si="0"/>
        <v>0</v>
      </c>
      <c r="M21" s="38"/>
      <c r="N21" s="64">
        <f>K21</f>
        <v>5000000</v>
      </c>
      <c r="O21" s="37"/>
      <c r="P21" s="37"/>
      <c r="Q21" s="37"/>
      <c r="R21" s="37"/>
      <c r="S21" s="37"/>
      <c r="T21" s="37"/>
    </row>
    <row r="22" spans="1:20" s="7" customFormat="1" ht="12.75" x14ac:dyDescent="0.2">
      <c r="A22" s="37"/>
      <c r="B22" s="37"/>
      <c r="C22" s="70" t="s">
        <v>377</v>
      </c>
      <c r="D22" s="71"/>
      <c r="E22" s="72"/>
      <c r="F22" s="73"/>
      <c r="G22" s="73"/>
      <c r="H22" s="73"/>
      <c r="I22" s="73"/>
      <c r="J22" s="101">
        <v>8000000</v>
      </c>
      <c r="K22" s="75"/>
      <c r="L22" s="297">
        <f t="shared" si="0"/>
        <v>8000000</v>
      </c>
      <c r="M22" s="38"/>
      <c r="N22" s="76"/>
      <c r="O22" s="37"/>
      <c r="P22" s="37"/>
      <c r="Q22" s="37"/>
      <c r="R22" s="37"/>
      <c r="S22" s="37"/>
      <c r="T22" s="37"/>
    </row>
    <row r="23" spans="1:20" s="7" customFormat="1" ht="13.5" thickBot="1" x14ac:dyDescent="0.25">
      <c r="A23" s="37"/>
      <c r="B23" s="37"/>
      <c r="C23" s="77" t="s">
        <v>264</v>
      </c>
      <c r="D23" s="78"/>
      <c r="E23" s="79"/>
      <c r="F23" s="79"/>
      <c r="G23" s="79"/>
      <c r="H23" s="79"/>
      <c r="I23" s="79"/>
      <c r="J23" s="80">
        <f>SUM(J19:J22)</f>
        <v>116000000</v>
      </c>
      <c r="K23" s="81">
        <f>SUM(K19:K22)</f>
        <v>13000000</v>
      </c>
      <c r="L23" s="309">
        <f>SUM(L19:L22)</f>
        <v>103000000</v>
      </c>
      <c r="M23" s="38"/>
      <c r="N23" s="37"/>
      <c r="O23" s="82">
        <f>SUM(N19:N22)</f>
        <v>100000000</v>
      </c>
      <c r="P23" s="37"/>
      <c r="Q23" s="37"/>
      <c r="R23" s="37"/>
      <c r="S23" s="37"/>
      <c r="T23" s="37"/>
    </row>
    <row r="24" spans="1:20" s="7" customFormat="1" ht="13.5" thickTop="1" x14ac:dyDescent="0.2">
      <c r="A24" s="37"/>
      <c r="B24" s="37"/>
      <c r="C24" s="37"/>
      <c r="D24" s="37"/>
      <c r="E24" s="37"/>
      <c r="F24" s="37"/>
      <c r="G24" s="37"/>
      <c r="H24" s="37"/>
      <c r="I24" s="37"/>
      <c r="J24" s="38"/>
      <c r="K24" s="38"/>
      <c r="L24" s="38"/>
      <c r="M24" s="38"/>
      <c r="N24" s="37"/>
      <c r="O24" s="37"/>
      <c r="P24" s="37"/>
      <c r="Q24" s="37"/>
      <c r="R24" s="37"/>
      <c r="S24" s="37"/>
      <c r="T24" s="37"/>
    </row>
    <row r="25" spans="1:20" s="7" customFormat="1" ht="12.75" x14ac:dyDescent="0.2">
      <c r="A25" s="37"/>
      <c r="B25" s="37"/>
      <c r="C25" s="83" t="s">
        <v>357</v>
      </c>
      <c r="D25" s="50"/>
      <c r="E25" s="84"/>
      <c r="F25" s="85"/>
      <c r="G25" s="85"/>
      <c r="H25" s="85"/>
      <c r="I25" s="85"/>
      <c r="J25" s="86"/>
      <c r="K25" s="87"/>
      <c r="L25" s="51" t="s">
        <v>207</v>
      </c>
      <c r="M25" s="38"/>
      <c r="N25" s="37"/>
      <c r="O25" s="37"/>
      <c r="P25" s="37"/>
      <c r="Q25" s="37"/>
      <c r="R25" s="37"/>
      <c r="S25" s="37"/>
      <c r="T25" s="37"/>
    </row>
    <row r="26" spans="1:20" s="7" customFormat="1" ht="12.75" x14ac:dyDescent="0.2">
      <c r="A26" s="37"/>
      <c r="B26" s="37"/>
      <c r="C26" s="58" t="s">
        <v>309</v>
      </c>
      <c r="D26" s="59"/>
      <c r="E26" s="60"/>
      <c r="F26" s="61"/>
      <c r="G26" s="61"/>
      <c r="H26" s="61"/>
      <c r="I26" s="61"/>
      <c r="J26" s="88"/>
      <c r="K26" s="89"/>
      <c r="L26" s="63">
        <v>901125</v>
      </c>
      <c r="M26" s="38"/>
      <c r="N26" s="57">
        <f>L26</f>
        <v>901125</v>
      </c>
      <c r="O26" s="37"/>
      <c r="P26" s="37"/>
      <c r="Q26" s="37"/>
      <c r="R26" s="37"/>
      <c r="S26" s="37"/>
      <c r="T26" s="37"/>
    </row>
    <row r="27" spans="1:20" s="7" customFormat="1" ht="12.75" x14ac:dyDescent="0.2">
      <c r="A27" s="37"/>
      <c r="B27" s="37"/>
      <c r="C27" s="58" t="s">
        <v>332</v>
      </c>
      <c r="D27" s="59"/>
      <c r="E27" s="60"/>
      <c r="F27" s="61"/>
      <c r="G27" s="61"/>
      <c r="H27" s="61"/>
      <c r="I27" s="61"/>
      <c r="J27" s="88"/>
      <c r="K27" s="89"/>
      <c r="L27" s="63">
        <v>8000000</v>
      </c>
      <c r="M27" s="38"/>
      <c r="N27" s="76"/>
      <c r="O27" s="37"/>
      <c r="P27" s="37"/>
      <c r="Q27" s="37"/>
      <c r="R27" s="37"/>
      <c r="S27" s="37"/>
      <c r="T27" s="37"/>
    </row>
    <row r="28" spans="1:20" s="7" customFormat="1" ht="13.5" thickBot="1" x14ac:dyDescent="0.25">
      <c r="A28" s="37"/>
      <c r="B28" s="37"/>
      <c r="C28" s="77" t="s">
        <v>265</v>
      </c>
      <c r="D28" s="78"/>
      <c r="E28" s="79"/>
      <c r="F28" s="79"/>
      <c r="G28" s="79"/>
      <c r="H28" s="79"/>
      <c r="I28" s="79"/>
      <c r="J28" s="90"/>
      <c r="K28" s="91"/>
      <c r="L28" s="81">
        <f>SUM(L26:L27)</f>
        <v>8901125</v>
      </c>
      <c r="M28" s="38"/>
      <c r="N28" s="37"/>
      <c r="O28" s="92">
        <f>SUM(N26:N27)</f>
        <v>901125</v>
      </c>
      <c r="P28" s="37"/>
      <c r="Q28" s="37"/>
      <c r="R28" s="37"/>
      <c r="S28" s="37"/>
      <c r="T28" s="37"/>
    </row>
    <row r="29" spans="1:20" s="7" customFormat="1" ht="13.5" thickTop="1" x14ac:dyDescent="0.2">
      <c r="A29" s="37"/>
      <c r="B29" s="37"/>
      <c r="C29" s="59"/>
      <c r="D29" s="59"/>
      <c r="E29" s="61"/>
      <c r="F29" s="61"/>
      <c r="G29" s="61"/>
      <c r="H29" s="61"/>
      <c r="I29" s="61"/>
      <c r="J29" s="93"/>
      <c r="K29" s="93"/>
      <c r="L29" s="93"/>
      <c r="M29" s="38"/>
      <c r="N29" s="37"/>
      <c r="O29" s="37"/>
      <c r="P29" s="37"/>
      <c r="Q29" s="37"/>
      <c r="R29" s="37"/>
      <c r="S29" s="37"/>
      <c r="T29" s="37"/>
    </row>
    <row r="30" spans="1:20" s="7" customFormat="1" ht="12.75" x14ac:dyDescent="0.2">
      <c r="A30" s="37"/>
      <c r="B30" s="37"/>
      <c r="C30" s="83" t="s">
        <v>353</v>
      </c>
      <c r="D30" s="50"/>
      <c r="E30" s="84"/>
      <c r="F30" s="85"/>
      <c r="G30" s="94"/>
      <c r="H30" s="84" t="s">
        <v>356</v>
      </c>
      <c r="I30" s="95" t="s">
        <v>260</v>
      </c>
      <c r="J30" s="331" t="s">
        <v>315</v>
      </c>
      <c r="K30" s="332"/>
      <c r="L30" s="96" t="s">
        <v>208</v>
      </c>
      <c r="M30" s="38"/>
      <c r="N30" s="37"/>
      <c r="O30" s="37"/>
      <c r="P30" s="37"/>
      <c r="Q30" s="37"/>
      <c r="R30" s="37"/>
      <c r="S30" s="37"/>
      <c r="T30" s="37"/>
    </row>
    <row r="31" spans="1:20" s="7" customFormat="1" ht="12.75" x14ac:dyDescent="0.2">
      <c r="A31" s="37"/>
      <c r="B31" s="37"/>
      <c r="C31" s="58" t="s">
        <v>366</v>
      </c>
      <c r="D31" s="59" t="s">
        <v>316</v>
      </c>
      <c r="E31" s="60"/>
      <c r="F31" s="61"/>
      <c r="G31" s="61"/>
      <c r="H31" s="97" t="s">
        <v>336</v>
      </c>
      <c r="I31" s="98">
        <v>0.369863</v>
      </c>
      <c r="J31" s="336">
        <f>ROUND(+L31*I31,0)</f>
        <v>92466</v>
      </c>
      <c r="K31" s="337"/>
      <c r="L31" s="310">
        <v>250000</v>
      </c>
      <c r="M31" s="38"/>
      <c r="N31" s="37"/>
      <c r="O31" s="37"/>
      <c r="P31" s="37"/>
      <c r="Q31" s="37"/>
      <c r="R31" s="37"/>
      <c r="S31" s="37"/>
      <c r="T31" s="37"/>
    </row>
    <row r="32" spans="1:20" s="7" customFormat="1" ht="12.75" x14ac:dyDescent="0.2">
      <c r="A32" s="37"/>
      <c r="B32" s="37"/>
      <c r="C32" s="58" t="s">
        <v>367</v>
      </c>
      <c r="D32" s="59" t="s">
        <v>317</v>
      </c>
      <c r="E32" s="60"/>
      <c r="F32" s="61"/>
      <c r="G32" s="61"/>
      <c r="H32" s="97" t="s">
        <v>337</v>
      </c>
      <c r="I32" s="98">
        <v>0.111111</v>
      </c>
      <c r="J32" s="338">
        <f>ROUND(+L32*I32,0)</f>
        <v>22222</v>
      </c>
      <c r="K32" s="339"/>
      <c r="L32" s="62">
        <v>200000</v>
      </c>
      <c r="M32" s="38"/>
      <c r="N32" s="37"/>
      <c r="O32" s="37"/>
      <c r="P32" s="37"/>
      <c r="Q32" s="37"/>
      <c r="R32" s="37"/>
      <c r="S32" s="37"/>
      <c r="T32" s="37"/>
    </row>
    <row r="33" spans="1:20" s="7" customFormat="1" ht="12.75" x14ac:dyDescent="0.2">
      <c r="A33" s="37"/>
      <c r="B33" s="37"/>
      <c r="C33" s="58" t="s">
        <v>318</v>
      </c>
      <c r="D33" s="59" t="s">
        <v>319</v>
      </c>
      <c r="E33" s="60"/>
      <c r="F33" s="61"/>
      <c r="G33" s="61"/>
      <c r="H33" s="97" t="s">
        <v>338</v>
      </c>
      <c r="I33" s="98">
        <v>0.22874700000000001</v>
      </c>
      <c r="J33" s="338">
        <f>ROUND(+L33*I33,0)</f>
        <v>34312</v>
      </c>
      <c r="K33" s="339"/>
      <c r="L33" s="62">
        <v>150000</v>
      </c>
      <c r="M33" s="38"/>
      <c r="N33" s="37"/>
      <c r="O33" s="37"/>
      <c r="P33" s="37"/>
      <c r="Q33" s="37"/>
      <c r="R33" s="37"/>
      <c r="S33" s="37"/>
      <c r="T33" s="37"/>
    </row>
    <row r="34" spans="1:20" s="7" customFormat="1" ht="12.75" x14ac:dyDescent="0.2">
      <c r="A34" s="37"/>
      <c r="B34" s="37"/>
      <c r="C34" s="58" t="s">
        <v>176</v>
      </c>
      <c r="D34" s="59" t="s">
        <v>320</v>
      </c>
      <c r="E34" s="60"/>
      <c r="F34" s="61"/>
      <c r="G34" s="61"/>
      <c r="H34" s="61"/>
      <c r="I34" s="61"/>
      <c r="J34" s="99"/>
      <c r="K34" s="100"/>
      <c r="L34" s="74">
        <v>30000</v>
      </c>
      <c r="M34" s="38"/>
      <c r="N34" s="37"/>
      <c r="O34" s="37"/>
      <c r="P34" s="37"/>
      <c r="Q34" s="37"/>
      <c r="R34" s="37"/>
      <c r="S34" s="37"/>
      <c r="T34" s="37"/>
    </row>
    <row r="35" spans="1:20" s="7" customFormat="1" ht="12.75" x14ac:dyDescent="0.2">
      <c r="A35" s="37"/>
      <c r="B35" s="37"/>
      <c r="C35" s="58" t="s">
        <v>331</v>
      </c>
      <c r="D35" s="59"/>
      <c r="E35" s="60"/>
      <c r="F35" s="61"/>
      <c r="G35" s="61"/>
      <c r="H35" s="61"/>
      <c r="I35" s="61"/>
      <c r="J35" s="101"/>
      <c r="K35" s="311"/>
      <c r="L35" s="305">
        <v>80000</v>
      </c>
      <c r="M35" s="102"/>
      <c r="N35" s="37"/>
      <c r="O35" s="37"/>
      <c r="P35" s="37"/>
      <c r="Q35" s="37"/>
      <c r="R35" s="37"/>
      <c r="S35" s="37"/>
      <c r="T35" s="37"/>
    </row>
    <row r="36" spans="1:20" s="7" customFormat="1" ht="15.75" customHeight="1" thickBot="1" x14ac:dyDescent="0.25">
      <c r="A36" s="37"/>
      <c r="B36" s="37"/>
      <c r="C36" s="77" t="s">
        <v>354</v>
      </c>
      <c r="D36" s="78"/>
      <c r="E36" s="79"/>
      <c r="F36" s="79"/>
      <c r="G36" s="79"/>
      <c r="H36" s="79"/>
      <c r="I36" s="79"/>
      <c r="J36" s="340">
        <f>SUM(J31:J35)</f>
        <v>149000</v>
      </c>
      <c r="K36" s="341"/>
      <c r="L36" s="312">
        <f>SUM(L31:L35)</f>
        <v>710000</v>
      </c>
      <c r="M36" s="38"/>
      <c r="N36" s="37"/>
      <c r="O36" s="37"/>
      <c r="P36" s="37"/>
      <c r="Q36" s="37"/>
      <c r="R36" s="37"/>
      <c r="S36" s="37"/>
      <c r="T36" s="37"/>
    </row>
    <row r="37" spans="1:20" s="7" customFormat="1" ht="13.5" thickTop="1" x14ac:dyDescent="0.2">
      <c r="A37" s="37"/>
      <c r="B37" s="37"/>
      <c r="C37" s="59"/>
      <c r="D37" s="59"/>
      <c r="E37" s="61"/>
      <c r="F37" s="61"/>
      <c r="G37" s="61"/>
      <c r="H37" s="61"/>
      <c r="I37" s="61"/>
      <c r="J37" s="88"/>
      <c r="K37" s="93"/>
      <c r="L37" s="93"/>
      <c r="M37" s="38"/>
      <c r="N37" s="37"/>
      <c r="O37" s="37"/>
      <c r="P37" s="37"/>
      <c r="Q37" s="37"/>
      <c r="R37" s="37"/>
      <c r="S37" s="37"/>
      <c r="T37" s="37"/>
    </row>
    <row r="38" spans="1:20" s="7" customFormat="1" ht="12.75" x14ac:dyDescent="0.2">
      <c r="A38" s="37"/>
      <c r="B38" s="37"/>
      <c r="C38" s="59"/>
      <c r="D38" s="59"/>
      <c r="E38" s="61"/>
      <c r="F38" s="61"/>
      <c r="G38" s="61"/>
      <c r="H38" s="61"/>
      <c r="I38" s="61"/>
      <c r="J38" s="88"/>
      <c r="K38" s="93"/>
      <c r="L38" s="93"/>
      <c r="M38" s="38"/>
      <c r="N38" s="37"/>
      <c r="O38" s="37"/>
      <c r="P38" s="37"/>
      <c r="Q38" s="37"/>
      <c r="R38" s="37"/>
      <c r="S38" s="37"/>
      <c r="T38" s="37"/>
    </row>
    <row r="39" spans="1:20" s="7" customFormat="1" ht="12.75" x14ac:dyDescent="0.2">
      <c r="A39" s="37"/>
      <c r="B39" s="37"/>
      <c r="C39" s="334" t="s">
        <v>355</v>
      </c>
      <c r="D39" s="335"/>
      <c r="E39" s="85"/>
      <c r="F39" s="85"/>
      <c r="G39" s="85"/>
      <c r="H39" s="85"/>
      <c r="I39" s="85"/>
      <c r="J39" s="51" t="s">
        <v>205</v>
      </c>
      <c r="K39" s="51" t="s">
        <v>211</v>
      </c>
      <c r="L39" s="51" t="s">
        <v>202</v>
      </c>
      <c r="M39" s="38"/>
      <c r="N39" s="37"/>
      <c r="O39" s="37"/>
      <c r="P39" s="37"/>
      <c r="Q39" s="37"/>
      <c r="R39" s="37"/>
      <c r="S39" s="37"/>
      <c r="T39" s="37"/>
    </row>
    <row r="40" spans="1:20" s="7" customFormat="1" ht="12.75" x14ac:dyDescent="0.2">
      <c r="A40" s="37"/>
      <c r="B40" s="37"/>
      <c r="C40" s="52" t="s">
        <v>378</v>
      </c>
      <c r="D40" s="53"/>
      <c r="E40" s="53"/>
      <c r="F40" s="53"/>
      <c r="G40" s="53"/>
      <c r="H40" s="53"/>
      <c r="I40" s="103"/>
      <c r="J40" s="62">
        <v>26000000</v>
      </c>
      <c r="K40" s="99">
        <v>4000000</v>
      </c>
      <c r="L40" s="310">
        <f t="shared" ref="L40:L41" si="1">+J40-K40</f>
        <v>22000000</v>
      </c>
      <c r="M40" s="38"/>
      <c r="N40" s="37"/>
      <c r="O40" s="37"/>
      <c r="P40" s="37"/>
      <c r="Q40" s="37"/>
      <c r="R40" s="37"/>
      <c r="S40" s="37"/>
      <c r="T40" s="37"/>
    </row>
    <row r="41" spans="1:20" s="7" customFormat="1" ht="12.75" x14ac:dyDescent="0.2">
      <c r="A41" s="37"/>
      <c r="B41" s="37"/>
      <c r="C41" s="58" t="s">
        <v>397</v>
      </c>
      <c r="D41" s="59"/>
      <c r="E41" s="59"/>
      <c r="F41" s="59"/>
      <c r="G41" s="59"/>
      <c r="H41" s="59"/>
      <c r="I41" s="59"/>
      <c r="J41" s="62">
        <v>8000000</v>
      </c>
      <c r="K41" s="99">
        <v>0</v>
      </c>
      <c r="L41" s="62">
        <f t="shared" si="1"/>
        <v>8000000</v>
      </c>
      <c r="M41" s="38"/>
      <c r="N41" s="37"/>
      <c r="O41" s="37"/>
      <c r="P41" s="37"/>
      <c r="Q41" s="37"/>
      <c r="R41" s="37"/>
      <c r="S41" s="37"/>
      <c r="T41" s="37"/>
    </row>
    <row r="42" spans="1:20" s="7" customFormat="1" ht="12.75" x14ac:dyDescent="0.2">
      <c r="A42" s="37"/>
      <c r="B42" s="37"/>
      <c r="C42" s="58" t="s">
        <v>27</v>
      </c>
      <c r="D42" s="59"/>
      <c r="E42" s="104">
        <v>8350000</v>
      </c>
      <c r="F42" s="59"/>
      <c r="G42" s="59"/>
      <c r="H42" s="59"/>
      <c r="I42" s="59"/>
      <c r="J42" s="62"/>
      <c r="K42" s="99">
        <v>350000</v>
      </c>
      <c r="L42" s="62">
        <f>+E42-K42</f>
        <v>8000000</v>
      </c>
      <c r="M42" s="38"/>
      <c r="N42" s="37"/>
      <c r="O42" s="37"/>
      <c r="P42" s="37"/>
      <c r="Q42" s="37"/>
      <c r="R42" s="37"/>
      <c r="S42" s="37"/>
      <c r="T42" s="37"/>
    </row>
    <row r="43" spans="1:20" s="7" customFormat="1" ht="12.75" x14ac:dyDescent="0.2">
      <c r="A43" s="37"/>
      <c r="B43" s="37"/>
      <c r="C43" s="105" t="s">
        <v>358</v>
      </c>
      <c r="D43" s="106" t="s">
        <v>212</v>
      </c>
      <c r="E43" s="107">
        <v>1149425</v>
      </c>
      <c r="F43" s="299"/>
      <c r="G43" s="106"/>
      <c r="H43" s="37"/>
      <c r="I43" s="37"/>
      <c r="J43" s="62"/>
      <c r="K43" s="99">
        <f>ROUND(E43*13%,0)</f>
        <v>149425</v>
      </c>
      <c r="L43" s="62">
        <f>+E43-K43</f>
        <v>1000000</v>
      </c>
      <c r="M43" s="38"/>
      <c r="N43" s="37"/>
      <c r="O43" s="37"/>
      <c r="P43" s="37"/>
      <c r="Q43" s="37"/>
      <c r="R43" s="37"/>
      <c r="S43" s="37"/>
      <c r="T43" s="37"/>
    </row>
    <row r="44" spans="1:20" s="7" customFormat="1" ht="12.75" x14ac:dyDescent="0.2">
      <c r="A44" s="37"/>
      <c r="B44" s="37"/>
      <c r="C44" s="105" t="s">
        <v>359</v>
      </c>
      <c r="D44" s="106"/>
      <c r="E44" s="106"/>
      <c r="F44" s="106"/>
      <c r="G44" s="106"/>
      <c r="H44" s="106"/>
      <c r="I44" s="106"/>
      <c r="J44" s="62"/>
      <c r="K44" s="99"/>
      <c r="L44" s="62">
        <v>201000</v>
      </c>
      <c r="M44" s="38"/>
      <c r="N44" s="37"/>
      <c r="O44" s="37"/>
      <c r="P44" s="37"/>
      <c r="Q44" s="37"/>
      <c r="R44" s="37"/>
      <c r="S44" s="37"/>
      <c r="T44" s="37"/>
    </row>
    <row r="45" spans="1:20" s="7" customFormat="1" ht="12.75" x14ac:dyDescent="0.2">
      <c r="A45" s="37"/>
      <c r="B45" s="37"/>
      <c r="C45" s="105" t="s">
        <v>198</v>
      </c>
      <c r="D45" s="106"/>
      <c r="E45" s="106"/>
      <c r="F45" s="106"/>
      <c r="G45" s="106"/>
      <c r="H45" s="106"/>
      <c r="I45" s="106"/>
      <c r="J45" s="62"/>
      <c r="K45" s="99"/>
      <c r="L45" s="62">
        <v>860000</v>
      </c>
      <c r="M45" s="38"/>
      <c r="N45" s="37"/>
      <c r="O45" s="37"/>
      <c r="P45" s="37"/>
      <c r="Q45" s="37"/>
      <c r="R45" s="37"/>
      <c r="S45" s="37"/>
      <c r="T45" s="37"/>
    </row>
    <row r="46" spans="1:20" s="7" customFormat="1" ht="12.75" x14ac:dyDescent="0.2">
      <c r="A46" s="37"/>
      <c r="B46" s="37"/>
      <c r="C46" s="105" t="s">
        <v>379</v>
      </c>
      <c r="D46" s="106"/>
      <c r="E46" s="106"/>
      <c r="F46" s="106"/>
      <c r="G46" s="106"/>
      <c r="H46" s="106"/>
      <c r="I46" s="106"/>
      <c r="J46" s="62"/>
      <c r="K46" s="99"/>
      <c r="L46" s="297">
        <v>320000</v>
      </c>
      <c r="M46" s="38"/>
      <c r="N46" s="37"/>
      <c r="O46" s="37"/>
      <c r="P46" s="37"/>
      <c r="Q46" s="37"/>
      <c r="R46" s="37"/>
      <c r="S46" s="37"/>
      <c r="T46" s="37"/>
    </row>
    <row r="47" spans="1:20" s="7" customFormat="1" ht="12.75" x14ac:dyDescent="0.2">
      <c r="A47" s="37"/>
      <c r="B47" s="37"/>
      <c r="C47" s="105" t="s">
        <v>380</v>
      </c>
      <c r="D47" s="106"/>
      <c r="E47" s="106"/>
      <c r="F47" s="106"/>
      <c r="G47" s="106"/>
      <c r="H47" s="106"/>
      <c r="I47" s="106"/>
      <c r="J47" s="62"/>
      <c r="K47" s="99"/>
      <c r="L47" s="297">
        <v>185000</v>
      </c>
      <c r="M47" s="38"/>
      <c r="N47" s="37"/>
      <c r="O47" s="37"/>
      <c r="P47" s="37"/>
      <c r="Q47" s="37"/>
      <c r="R47" s="37"/>
      <c r="S47" s="37"/>
      <c r="T47" s="37"/>
    </row>
    <row r="48" spans="1:20" s="7" customFormat="1" ht="12.75" x14ac:dyDescent="0.2">
      <c r="A48" s="37"/>
      <c r="B48" s="37"/>
      <c r="C48" s="105" t="s">
        <v>381</v>
      </c>
      <c r="D48" s="106"/>
      <c r="E48" s="106"/>
      <c r="F48" s="106"/>
      <c r="G48" s="106"/>
      <c r="H48" s="106"/>
      <c r="I48" s="106"/>
      <c r="J48" s="62"/>
      <c r="K48" s="99"/>
      <c r="L48" s="297">
        <v>2000000</v>
      </c>
      <c r="M48" s="38"/>
      <c r="N48" s="37"/>
      <c r="O48" s="37"/>
      <c r="P48" s="37"/>
      <c r="Q48" s="37"/>
      <c r="R48" s="37"/>
      <c r="S48" s="37"/>
      <c r="T48" s="37"/>
    </row>
    <row r="49" spans="1:20" s="7" customFormat="1" ht="12.75" x14ac:dyDescent="0.2">
      <c r="A49" s="37"/>
      <c r="B49" s="37"/>
      <c r="C49" s="58" t="s">
        <v>363</v>
      </c>
      <c r="D49" s="59"/>
      <c r="E49" s="108" t="s">
        <v>213</v>
      </c>
      <c r="F49" s="109">
        <v>220000</v>
      </c>
      <c r="G49" s="59" t="s">
        <v>333</v>
      </c>
      <c r="H49" s="37"/>
      <c r="I49" s="110">
        <v>280000</v>
      </c>
      <c r="J49" s="62"/>
      <c r="K49" s="99"/>
      <c r="L49" s="297">
        <f>+F49+I49</f>
        <v>500000</v>
      </c>
      <c r="M49" s="38"/>
      <c r="N49" s="37"/>
      <c r="O49" s="37"/>
      <c r="P49" s="37"/>
      <c r="Q49" s="37"/>
      <c r="R49" s="37"/>
      <c r="S49" s="37"/>
      <c r="T49" s="37"/>
    </row>
    <row r="50" spans="1:20" s="7" customFormat="1" ht="12.75" x14ac:dyDescent="0.2">
      <c r="A50" s="37"/>
      <c r="B50" s="37"/>
      <c r="C50" s="105" t="s">
        <v>321</v>
      </c>
      <c r="D50" s="106"/>
      <c r="E50" s="106"/>
      <c r="F50" s="106"/>
      <c r="G50" s="106"/>
      <c r="H50" s="106"/>
      <c r="I50" s="106"/>
      <c r="J50" s="62"/>
      <c r="K50" s="99"/>
      <c r="L50" s="62">
        <v>140000</v>
      </c>
      <c r="M50" s="38"/>
      <c r="N50" s="37"/>
      <c r="O50" s="37"/>
      <c r="P50" s="37"/>
      <c r="Q50" s="37"/>
      <c r="R50" s="37"/>
      <c r="S50" s="37"/>
      <c r="T50" s="37"/>
    </row>
    <row r="51" spans="1:20" s="7" customFormat="1" ht="12.75" x14ac:dyDescent="0.2">
      <c r="A51" s="37"/>
      <c r="B51" s="37"/>
      <c r="C51" s="105" t="s">
        <v>322</v>
      </c>
      <c r="D51" s="106"/>
      <c r="E51" s="106"/>
      <c r="F51" s="106"/>
      <c r="G51" s="106"/>
      <c r="H51" s="106"/>
      <c r="I51" s="106"/>
      <c r="J51" s="62"/>
      <c r="K51" s="99"/>
      <c r="L51" s="62">
        <f>+E85</f>
        <v>270000</v>
      </c>
      <c r="M51" s="38"/>
      <c r="N51" s="37"/>
      <c r="O51" s="37"/>
      <c r="P51" s="37"/>
      <c r="Q51" s="37"/>
      <c r="R51" s="37"/>
      <c r="S51" s="37"/>
      <c r="T51" s="37"/>
    </row>
    <row r="52" spans="1:20" s="7" customFormat="1" ht="12.75" x14ac:dyDescent="0.2">
      <c r="A52" s="37"/>
      <c r="B52" s="37"/>
      <c r="C52" s="70" t="s">
        <v>323</v>
      </c>
      <c r="D52" s="71"/>
      <c r="E52" s="71"/>
      <c r="F52" s="71"/>
      <c r="G52" s="71"/>
      <c r="H52" s="71"/>
      <c r="I52" s="71"/>
      <c r="J52" s="62"/>
      <c r="K52" s="99"/>
      <c r="L52" s="74">
        <f>+E79</f>
        <v>16000000</v>
      </c>
      <c r="M52" s="38"/>
      <c r="N52" s="37"/>
      <c r="O52" s="37"/>
      <c r="P52" s="37"/>
      <c r="Q52" s="37"/>
      <c r="R52" s="37"/>
      <c r="S52" s="37"/>
      <c r="T52" s="37"/>
    </row>
    <row r="53" spans="1:20" s="7" customFormat="1" ht="13.5" thickBot="1" x14ac:dyDescent="0.25">
      <c r="A53" s="37"/>
      <c r="B53" s="37"/>
      <c r="C53" s="77" t="s">
        <v>263</v>
      </c>
      <c r="D53" s="78"/>
      <c r="E53" s="79"/>
      <c r="F53" s="79"/>
      <c r="G53" s="79"/>
      <c r="H53" s="79"/>
      <c r="I53" s="79"/>
      <c r="J53" s="80">
        <f>SUM(J40:J52)</f>
        <v>34000000</v>
      </c>
      <c r="K53" s="80">
        <f>SUM(K40:K52)</f>
        <v>4499425</v>
      </c>
      <c r="L53" s="80">
        <f>SUM(L40:L52)</f>
        <v>59476000</v>
      </c>
      <c r="M53" s="38"/>
      <c r="N53" s="37"/>
      <c r="O53" s="37"/>
      <c r="P53" s="37"/>
      <c r="Q53" s="37"/>
      <c r="R53" s="37"/>
      <c r="S53" s="37"/>
      <c r="T53" s="37"/>
    </row>
    <row r="54" spans="1:20" s="7" customFormat="1" ht="13.5" thickTop="1" x14ac:dyDescent="0.2">
      <c r="A54" s="37"/>
      <c r="B54" s="37"/>
      <c r="C54" s="59"/>
      <c r="D54" s="59"/>
      <c r="E54" s="61"/>
      <c r="F54" s="61"/>
      <c r="G54" s="61"/>
      <c r="H54" s="61"/>
      <c r="I54" s="61"/>
      <c r="J54" s="111"/>
      <c r="K54" s="38"/>
      <c r="L54" s="111"/>
      <c r="M54" s="38"/>
      <c r="N54" s="37"/>
      <c r="O54" s="37"/>
      <c r="P54" s="37"/>
      <c r="Q54" s="37"/>
      <c r="R54" s="37"/>
      <c r="S54" s="37"/>
      <c r="T54" s="37"/>
    </row>
    <row r="55" spans="1:20" s="7" customFormat="1" ht="12.75" x14ac:dyDescent="0.2">
      <c r="A55" s="37"/>
      <c r="B55" s="39" t="s">
        <v>299</v>
      </c>
      <c r="C55" s="48" t="s">
        <v>382</v>
      </c>
      <c r="D55" s="48"/>
      <c r="E55" s="48"/>
      <c r="F55" s="48"/>
      <c r="G55" s="48"/>
      <c r="H55" s="112">
        <v>48731000</v>
      </c>
      <c r="I55" s="37"/>
      <c r="J55" s="38"/>
      <c r="K55" s="38"/>
      <c r="L55" s="38"/>
      <c r="M55" s="38"/>
      <c r="N55" s="37"/>
      <c r="O55" s="37"/>
      <c r="P55" s="37"/>
      <c r="Q55" s="37"/>
      <c r="R55" s="37"/>
      <c r="S55" s="37"/>
      <c r="T55" s="37"/>
    </row>
    <row r="56" spans="1:20" s="7" customFormat="1" ht="8.25" customHeight="1" x14ac:dyDescent="0.2">
      <c r="A56" s="37"/>
      <c r="B56" s="37"/>
      <c r="C56" s="59"/>
      <c r="D56" s="37"/>
      <c r="E56" s="37"/>
      <c r="F56" s="37"/>
      <c r="G56" s="37"/>
      <c r="H56" s="37"/>
      <c r="I56" s="37"/>
      <c r="J56" s="38"/>
      <c r="K56" s="38"/>
      <c r="L56" s="38"/>
      <c r="M56" s="38"/>
      <c r="N56" s="37"/>
      <c r="O56" s="37"/>
      <c r="P56" s="37"/>
      <c r="Q56" s="37"/>
      <c r="R56" s="37"/>
      <c r="S56" s="37"/>
      <c r="T56" s="37"/>
    </row>
    <row r="57" spans="1:20" s="7" customFormat="1" ht="12.75" x14ac:dyDescent="0.2">
      <c r="A57" s="37"/>
      <c r="B57" s="37"/>
      <c r="C57" s="37"/>
      <c r="D57" s="37"/>
      <c r="E57" s="37"/>
      <c r="F57" s="37"/>
      <c r="G57" s="37"/>
      <c r="H57" s="37"/>
      <c r="I57" s="37"/>
      <c r="J57" s="38"/>
      <c r="K57" s="38"/>
      <c r="L57" s="38"/>
      <c r="M57" s="38"/>
      <c r="N57" s="37"/>
      <c r="O57" s="37"/>
      <c r="P57" s="37"/>
      <c r="Q57" s="37"/>
      <c r="R57" s="37"/>
      <c r="S57" s="37"/>
      <c r="T57" s="37"/>
    </row>
    <row r="58" spans="1:20" s="7" customFormat="1" ht="12.75" x14ac:dyDescent="0.2">
      <c r="A58" s="37"/>
      <c r="B58" s="39" t="s">
        <v>300</v>
      </c>
      <c r="C58" s="113" t="s">
        <v>324</v>
      </c>
      <c r="D58" s="37"/>
      <c r="E58" s="37"/>
      <c r="F58" s="37"/>
      <c r="G58" s="37"/>
      <c r="H58" s="37"/>
      <c r="I58" s="37"/>
      <c r="J58" s="38"/>
      <c r="K58" s="38"/>
      <c r="L58" s="38"/>
      <c r="M58" s="38"/>
      <c r="N58" s="37"/>
      <c r="O58" s="37"/>
      <c r="P58" s="37"/>
      <c r="Q58" s="37"/>
      <c r="R58" s="37"/>
      <c r="S58" s="37"/>
      <c r="T58" s="37"/>
    </row>
    <row r="59" spans="1:20" s="7" customFormat="1" ht="12.75" x14ac:dyDescent="0.2">
      <c r="A59" s="37"/>
      <c r="B59" s="37"/>
      <c r="C59" s="37"/>
      <c r="D59" s="37"/>
      <c r="E59" s="37"/>
      <c r="F59" s="37"/>
      <c r="G59" s="37"/>
      <c r="H59" s="37"/>
      <c r="I59" s="37"/>
      <c r="J59" s="38"/>
      <c r="K59" s="38"/>
      <c r="L59" s="38"/>
      <c r="M59" s="38"/>
      <c r="N59" s="37"/>
      <c r="O59" s="37"/>
      <c r="P59" s="37"/>
      <c r="Q59" s="37"/>
      <c r="R59" s="37"/>
      <c r="S59" s="37"/>
      <c r="T59" s="37"/>
    </row>
    <row r="60" spans="1:20" s="7" customFormat="1" ht="12.75" x14ac:dyDescent="0.2">
      <c r="A60" s="37"/>
      <c r="B60" s="39" t="s">
        <v>209</v>
      </c>
      <c r="C60" s="37" t="s">
        <v>383</v>
      </c>
      <c r="D60" s="37"/>
      <c r="E60" s="37"/>
      <c r="F60" s="37"/>
      <c r="G60" s="37"/>
      <c r="H60" s="37"/>
      <c r="I60" s="37"/>
      <c r="J60" s="37"/>
      <c r="K60" s="37"/>
      <c r="L60" s="38"/>
      <c r="M60" s="38"/>
      <c r="N60" s="37"/>
      <c r="O60" s="37"/>
      <c r="P60" s="37"/>
      <c r="Q60" s="37"/>
      <c r="R60" s="37"/>
      <c r="S60" s="37"/>
      <c r="T60" s="37"/>
    </row>
    <row r="61" spans="1:20" s="7" customFormat="1" ht="12.75" x14ac:dyDescent="0.2">
      <c r="A61" s="37"/>
      <c r="B61" s="39"/>
      <c r="C61" s="37"/>
      <c r="D61" s="37"/>
      <c r="E61" s="37"/>
      <c r="F61" s="37"/>
      <c r="G61" s="37"/>
      <c r="H61" s="37"/>
      <c r="I61" s="37"/>
      <c r="J61" s="37"/>
      <c r="K61" s="37"/>
      <c r="L61" s="37"/>
      <c r="M61" s="37"/>
      <c r="N61" s="37"/>
      <c r="O61" s="37"/>
      <c r="P61" s="37"/>
      <c r="Q61" s="37"/>
      <c r="R61" s="37"/>
      <c r="S61" s="37"/>
      <c r="T61" s="37"/>
    </row>
    <row r="62" spans="1:20" s="7" customFormat="1" ht="12.75" x14ac:dyDescent="0.2">
      <c r="A62" s="37"/>
      <c r="B62" s="39"/>
      <c r="C62" s="37" t="s">
        <v>297</v>
      </c>
      <c r="D62" s="37"/>
      <c r="E62" s="114">
        <v>4.8000000000000001E-2</v>
      </c>
      <c r="F62" s="37"/>
      <c r="G62" s="37"/>
      <c r="H62" s="37"/>
      <c r="I62" s="37"/>
      <c r="J62" s="37"/>
      <c r="K62" s="37"/>
      <c r="L62" s="37"/>
      <c r="M62" s="37"/>
      <c r="N62" s="37"/>
      <c r="O62" s="37"/>
      <c r="P62" s="37"/>
      <c r="Q62" s="37"/>
      <c r="R62" s="37"/>
      <c r="S62" s="37"/>
      <c r="T62" s="37"/>
    </row>
    <row r="63" spans="1:20" s="7" customFormat="1" ht="12.75" x14ac:dyDescent="0.2">
      <c r="A63" s="37"/>
      <c r="B63" s="39"/>
      <c r="C63" s="37"/>
      <c r="D63" s="37"/>
      <c r="E63" s="114"/>
      <c r="F63" s="37"/>
      <c r="G63" s="37"/>
      <c r="H63" s="37"/>
      <c r="I63" s="37"/>
      <c r="J63" s="37"/>
      <c r="K63" s="37"/>
      <c r="L63" s="37"/>
      <c r="M63" s="37"/>
      <c r="N63" s="37"/>
      <c r="O63" s="37"/>
      <c r="P63" s="37"/>
      <c r="Q63" s="37"/>
      <c r="R63" s="37"/>
      <c r="S63" s="37"/>
      <c r="T63" s="37"/>
    </row>
    <row r="64" spans="1:20" s="7" customFormat="1" ht="12.75" x14ac:dyDescent="0.2">
      <c r="A64" s="37"/>
      <c r="B64" s="39"/>
      <c r="C64" s="115" t="s">
        <v>384</v>
      </c>
      <c r="D64" s="37"/>
      <c r="E64" s="114">
        <v>1.9E-2</v>
      </c>
      <c r="F64" s="37"/>
      <c r="G64" s="37"/>
      <c r="H64" s="37"/>
      <c r="I64" s="37"/>
      <c r="J64" s="37"/>
      <c r="K64" s="37"/>
      <c r="L64" s="37"/>
      <c r="M64" s="37"/>
      <c r="N64" s="37"/>
      <c r="O64" s="37"/>
      <c r="P64" s="37"/>
      <c r="Q64" s="37"/>
      <c r="R64" s="37"/>
      <c r="S64" s="37"/>
      <c r="T64" s="37"/>
    </row>
    <row r="65" spans="1:20" s="7" customFormat="1" ht="12.75" x14ac:dyDescent="0.2">
      <c r="A65" s="37"/>
      <c r="B65" s="39"/>
      <c r="C65" s="115" t="s">
        <v>385</v>
      </c>
      <c r="D65" s="37"/>
      <c r="E65" s="114">
        <v>1.2E-2</v>
      </c>
      <c r="F65" s="37"/>
      <c r="G65" s="37"/>
      <c r="H65" s="37"/>
      <c r="I65" s="37"/>
      <c r="J65" s="37"/>
      <c r="K65" s="37"/>
      <c r="L65" s="37"/>
      <c r="M65" s="37"/>
      <c r="N65" s="37"/>
      <c r="O65" s="37"/>
      <c r="P65" s="37"/>
      <c r="Q65" s="37"/>
      <c r="R65" s="37"/>
      <c r="S65" s="37"/>
      <c r="T65" s="37"/>
    </row>
    <row r="66" spans="1:20" s="7" customFormat="1" ht="12.75" x14ac:dyDescent="0.2">
      <c r="A66" s="37"/>
      <c r="B66" s="39"/>
      <c r="C66" s="115" t="s">
        <v>386</v>
      </c>
      <c r="D66" s="37"/>
      <c r="E66" s="114">
        <v>7.0000000000000001E-3</v>
      </c>
      <c r="F66" s="37"/>
      <c r="G66" s="37"/>
      <c r="H66" s="37"/>
      <c r="I66" s="37"/>
      <c r="J66" s="37"/>
      <c r="K66" s="37"/>
      <c r="L66" s="37"/>
      <c r="M66" s="37"/>
      <c r="N66" s="37"/>
      <c r="O66" s="37"/>
      <c r="P66" s="37"/>
      <c r="Q66" s="37"/>
      <c r="R66" s="37"/>
      <c r="S66" s="37"/>
      <c r="T66" s="37"/>
    </row>
    <row r="67" spans="1:20" s="7" customFormat="1" ht="12.75" x14ac:dyDescent="0.2">
      <c r="A67" s="37"/>
      <c r="B67" s="39"/>
      <c r="C67" s="37"/>
      <c r="D67" s="37"/>
      <c r="E67" s="116"/>
      <c r="F67" s="37"/>
      <c r="G67" s="37"/>
      <c r="H67" s="37"/>
      <c r="I67" s="37"/>
      <c r="J67" s="37"/>
      <c r="K67" s="37"/>
      <c r="L67" s="37"/>
      <c r="M67" s="37"/>
      <c r="N67" s="37"/>
      <c r="O67" s="37"/>
      <c r="P67" s="37"/>
      <c r="Q67" s="37"/>
      <c r="R67" s="37"/>
      <c r="S67" s="37"/>
      <c r="T67" s="37"/>
    </row>
    <row r="68" spans="1:20" s="7" customFormat="1" ht="12.75" x14ac:dyDescent="0.2">
      <c r="A68" s="37"/>
      <c r="B68" s="39"/>
      <c r="C68" s="37"/>
      <c r="D68" s="37"/>
      <c r="E68" s="116"/>
      <c r="F68" s="37"/>
      <c r="G68" s="37"/>
      <c r="H68" s="37"/>
      <c r="I68" s="37"/>
      <c r="J68" s="37"/>
      <c r="K68" s="37"/>
      <c r="L68" s="37"/>
      <c r="M68" s="37"/>
      <c r="N68" s="37"/>
      <c r="O68" s="37"/>
      <c r="P68" s="37"/>
      <c r="Q68" s="37"/>
      <c r="R68" s="37"/>
      <c r="S68" s="37"/>
      <c r="T68" s="37"/>
    </row>
    <row r="69" spans="1:20" s="7" customFormat="1" ht="12.75" x14ac:dyDescent="0.2">
      <c r="A69" s="37"/>
      <c r="B69" s="39" t="s">
        <v>210</v>
      </c>
      <c r="C69" s="37" t="s">
        <v>387</v>
      </c>
      <c r="D69" s="37"/>
      <c r="E69" s="117">
        <v>36789.360000000001</v>
      </c>
      <c r="F69" s="37"/>
      <c r="G69" s="37"/>
      <c r="H69" s="37"/>
      <c r="I69" s="37"/>
      <c r="J69" s="37"/>
      <c r="K69" s="37"/>
      <c r="L69" s="37"/>
      <c r="M69" s="37"/>
      <c r="N69" s="37"/>
      <c r="O69" s="37"/>
      <c r="P69" s="37"/>
      <c r="Q69" s="37"/>
      <c r="R69" s="37"/>
      <c r="S69" s="37"/>
      <c r="T69" s="37"/>
    </row>
    <row r="70" spans="1:20" s="7" customFormat="1" ht="12.75" x14ac:dyDescent="0.2">
      <c r="A70" s="37"/>
      <c r="B70" s="39"/>
      <c r="C70" s="37"/>
      <c r="D70" s="37"/>
      <c r="E70" s="37"/>
      <c r="F70" s="37"/>
      <c r="G70" s="37"/>
      <c r="H70" s="37"/>
      <c r="I70" s="37"/>
      <c r="J70" s="38"/>
      <c r="K70" s="38"/>
      <c r="L70" s="38"/>
      <c r="M70" s="38"/>
      <c r="N70" s="37"/>
      <c r="O70" s="37"/>
      <c r="P70" s="37"/>
      <c r="Q70" s="37"/>
      <c r="R70" s="37"/>
      <c r="S70" s="37"/>
      <c r="T70" s="37"/>
    </row>
    <row r="71" spans="1:20" s="7" customFormat="1" ht="12.75" x14ac:dyDescent="0.2">
      <c r="A71" s="37"/>
      <c r="B71" s="118"/>
      <c r="C71" s="119"/>
      <c r="D71" s="119"/>
      <c r="E71" s="120"/>
      <c r="F71" s="121"/>
      <c r="G71" s="116"/>
      <c r="H71" s="37"/>
      <c r="I71" s="37"/>
      <c r="J71" s="38"/>
      <c r="K71" s="38"/>
      <c r="L71" s="38"/>
      <c r="M71" s="38"/>
      <c r="N71" s="37"/>
      <c r="O71" s="37"/>
      <c r="P71" s="37"/>
      <c r="Q71" s="37"/>
      <c r="R71" s="37"/>
      <c r="S71" s="37"/>
      <c r="T71" s="37"/>
    </row>
    <row r="72" spans="1:20" s="7" customFormat="1" ht="12.75" x14ac:dyDescent="0.2">
      <c r="A72" s="37"/>
      <c r="B72" s="39" t="s">
        <v>214</v>
      </c>
      <c r="C72" s="37" t="s">
        <v>388</v>
      </c>
      <c r="D72" s="119"/>
      <c r="E72" s="122"/>
      <c r="F72" s="121"/>
      <c r="G72" s="123"/>
      <c r="H72" s="37"/>
      <c r="I72" s="37"/>
      <c r="J72" s="38"/>
      <c r="K72" s="38"/>
      <c r="L72" s="38"/>
      <c r="M72" s="38"/>
      <c r="N72" s="37"/>
      <c r="O72" s="37"/>
      <c r="P72" s="37"/>
      <c r="Q72" s="37"/>
      <c r="R72" s="37"/>
      <c r="S72" s="37"/>
      <c r="T72" s="37"/>
    </row>
    <row r="73" spans="1:20" s="7" customFormat="1" ht="12.75" x14ac:dyDescent="0.2">
      <c r="A73" s="37"/>
      <c r="B73" s="39"/>
      <c r="C73" s="124"/>
      <c r="D73" s="124"/>
      <c r="E73" s="124"/>
      <c r="F73" s="124"/>
      <c r="G73" s="124"/>
      <c r="H73" s="124"/>
      <c r="I73" s="124"/>
      <c r="J73" s="124"/>
      <c r="K73" s="124"/>
      <c r="L73" s="38"/>
      <c r="M73" s="38"/>
      <c r="N73" s="37"/>
      <c r="O73" s="37"/>
      <c r="P73" s="37"/>
      <c r="Q73" s="37"/>
      <c r="R73" s="37"/>
      <c r="S73" s="37"/>
      <c r="T73" s="37"/>
    </row>
    <row r="74" spans="1:20" s="7" customFormat="1" ht="12.75" x14ac:dyDescent="0.2">
      <c r="A74" s="37"/>
      <c r="B74" s="39" t="s">
        <v>307</v>
      </c>
      <c r="C74" s="37" t="s">
        <v>389</v>
      </c>
      <c r="D74" s="37"/>
      <c r="E74" s="37"/>
      <c r="F74" s="37"/>
      <c r="G74" s="37"/>
      <c r="H74" s="37"/>
      <c r="I74" s="37"/>
      <c r="J74" s="38"/>
      <c r="K74" s="38"/>
      <c r="L74" s="38"/>
      <c r="M74" s="38"/>
      <c r="N74" s="37"/>
      <c r="O74" s="37"/>
      <c r="P74" s="37"/>
      <c r="Q74" s="37"/>
      <c r="R74" s="37"/>
      <c r="S74" s="37"/>
      <c r="T74" s="37"/>
    </row>
    <row r="75" spans="1:20" s="7" customFormat="1" ht="12.75" x14ac:dyDescent="0.2">
      <c r="A75" s="37"/>
      <c r="B75" s="39"/>
      <c r="C75" s="37"/>
      <c r="D75" s="37"/>
      <c r="E75" s="37"/>
      <c r="F75" s="37"/>
      <c r="G75" s="37"/>
      <c r="H75" s="37"/>
      <c r="I75" s="37"/>
      <c r="J75" s="38"/>
      <c r="K75" s="38"/>
      <c r="L75" s="38"/>
      <c r="M75" s="38"/>
      <c r="N75" s="37"/>
      <c r="O75" s="37"/>
      <c r="P75" s="37"/>
      <c r="Q75" s="37"/>
      <c r="R75" s="37"/>
      <c r="S75" s="37"/>
      <c r="T75" s="37"/>
    </row>
    <row r="76" spans="1:20" s="7" customFormat="1" ht="25.5" x14ac:dyDescent="0.2">
      <c r="A76" s="37"/>
      <c r="B76" s="39"/>
      <c r="C76" s="323" t="s">
        <v>360</v>
      </c>
      <c r="D76" s="324"/>
      <c r="E76" s="51" t="s">
        <v>203</v>
      </c>
      <c r="F76" s="51" t="s">
        <v>260</v>
      </c>
      <c r="G76" s="51" t="s">
        <v>204</v>
      </c>
      <c r="H76" s="37"/>
      <c r="I76" s="37"/>
      <c r="J76" s="38"/>
      <c r="K76" s="38"/>
      <c r="L76" s="38"/>
      <c r="M76" s="38"/>
      <c r="N76" s="37"/>
      <c r="O76" s="37"/>
      <c r="P76" s="37"/>
      <c r="Q76" s="37"/>
      <c r="R76" s="37"/>
      <c r="S76" s="37"/>
      <c r="T76" s="37"/>
    </row>
    <row r="77" spans="1:20" s="7" customFormat="1" ht="12.75" x14ac:dyDescent="0.2">
      <c r="A77" s="37"/>
      <c r="B77" s="39"/>
      <c r="C77" s="52" t="s">
        <v>46</v>
      </c>
      <c r="D77" s="125">
        <v>45219</v>
      </c>
      <c r="E77" s="62">
        <v>8000000</v>
      </c>
      <c r="F77" s="126">
        <f>1+E65</f>
        <v>1.012</v>
      </c>
      <c r="G77" s="62">
        <f t="shared" ref="G77:G78" si="2">ROUND(+E77*F77,0)</f>
        <v>8096000</v>
      </c>
      <c r="H77" s="37"/>
      <c r="I77" s="37"/>
      <c r="J77" s="38"/>
      <c r="K77" s="38"/>
      <c r="L77" s="38"/>
      <c r="M77" s="38"/>
      <c r="N77" s="37"/>
      <c r="O77" s="37"/>
      <c r="P77" s="37"/>
      <c r="Q77" s="37"/>
      <c r="R77" s="37"/>
      <c r="S77" s="37"/>
      <c r="T77" s="37"/>
    </row>
    <row r="78" spans="1:20" s="7" customFormat="1" ht="12.75" x14ac:dyDescent="0.2">
      <c r="A78" s="37"/>
      <c r="B78" s="39"/>
      <c r="C78" s="70" t="s">
        <v>47</v>
      </c>
      <c r="D78" s="127">
        <v>45250</v>
      </c>
      <c r="E78" s="62">
        <f>+E77</f>
        <v>8000000</v>
      </c>
      <c r="F78" s="126">
        <f>1+E66</f>
        <v>1.0069999999999999</v>
      </c>
      <c r="G78" s="62">
        <f t="shared" si="2"/>
        <v>8056000</v>
      </c>
      <c r="H78" s="37"/>
      <c r="I78" s="37"/>
      <c r="J78" s="38"/>
      <c r="K78" s="38"/>
      <c r="L78" s="38"/>
      <c r="M78" s="38"/>
      <c r="N78" s="37"/>
      <c r="O78" s="37"/>
      <c r="P78" s="37"/>
      <c r="Q78" s="37"/>
      <c r="R78" s="37"/>
      <c r="S78" s="37"/>
      <c r="T78" s="37"/>
    </row>
    <row r="79" spans="1:20" s="7" customFormat="1" ht="13.5" thickBot="1" x14ac:dyDescent="0.25">
      <c r="A79" s="37"/>
      <c r="B79" s="39"/>
      <c r="C79" s="296" t="s">
        <v>362</v>
      </c>
      <c r="D79" s="128"/>
      <c r="E79" s="129">
        <f>SUM(E77:E78)</f>
        <v>16000000</v>
      </c>
      <c r="F79" s="130"/>
      <c r="G79" s="129">
        <f>SUM(G77:G78)</f>
        <v>16152000</v>
      </c>
      <c r="H79" s="37"/>
      <c r="I79" s="37"/>
      <c r="J79" s="38"/>
      <c r="K79" s="38"/>
      <c r="L79" s="38"/>
      <c r="M79" s="38"/>
      <c r="N79" s="37"/>
      <c r="O79" s="37"/>
      <c r="P79" s="37"/>
      <c r="Q79" s="37"/>
      <c r="R79" s="37"/>
      <c r="S79" s="37"/>
      <c r="T79" s="37"/>
    </row>
    <row r="80" spans="1:20" s="7" customFormat="1" ht="13.5" thickTop="1" x14ac:dyDescent="0.2">
      <c r="A80" s="37"/>
      <c r="B80" s="39"/>
      <c r="C80" s="59"/>
      <c r="D80" s="37"/>
      <c r="E80" s="111"/>
      <c r="F80" s="38"/>
      <c r="G80" s="111"/>
      <c r="H80" s="37"/>
      <c r="I80" s="37"/>
      <c r="J80" s="38"/>
      <c r="K80" s="38"/>
      <c r="L80" s="38"/>
      <c r="M80" s="38"/>
      <c r="N80" s="37"/>
      <c r="O80" s="37"/>
      <c r="P80" s="37"/>
      <c r="Q80" s="37"/>
      <c r="R80" s="37"/>
      <c r="S80" s="37"/>
      <c r="T80" s="37"/>
    </row>
    <row r="81" spans="1:20" s="7" customFormat="1" ht="12.75" x14ac:dyDescent="0.2">
      <c r="A81" s="37"/>
      <c r="B81" s="39" t="s">
        <v>85</v>
      </c>
      <c r="C81" s="37" t="s">
        <v>390</v>
      </c>
      <c r="D81" s="37"/>
      <c r="E81" s="38"/>
      <c r="F81" s="38"/>
      <c r="G81" s="38"/>
      <c r="H81" s="37"/>
      <c r="I81" s="37"/>
      <c r="J81" s="38"/>
      <c r="K81" s="38"/>
      <c r="L81" s="38"/>
      <c r="M81" s="38"/>
      <c r="N81" s="37"/>
      <c r="O81" s="37"/>
      <c r="P81" s="37"/>
      <c r="Q81" s="37"/>
      <c r="R81" s="37"/>
      <c r="S81" s="37"/>
      <c r="T81" s="37"/>
    </row>
    <row r="82" spans="1:20" s="7" customFormat="1" ht="25.5" x14ac:dyDescent="0.2">
      <c r="A82" s="37"/>
      <c r="B82" s="39"/>
      <c r="C82" s="323" t="s">
        <v>361</v>
      </c>
      <c r="D82" s="324"/>
      <c r="E82" s="51" t="s">
        <v>203</v>
      </c>
      <c r="F82" s="51" t="s">
        <v>260</v>
      </c>
      <c r="G82" s="51" t="s">
        <v>204</v>
      </c>
      <c r="H82" s="37"/>
      <c r="I82" s="37"/>
      <c r="J82" s="38"/>
      <c r="K82" s="38"/>
      <c r="L82" s="38"/>
      <c r="M82" s="38"/>
      <c r="N82" s="37"/>
      <c r="O82" s="37"/>
      <c r="P82" s="37"/>
      <c r="Q82" s="37"/>
      <c r="R82" s="37"/>
      <c r="S82" s="37"/>
      <c r="T82" s="37"/>
    </row>
    <row r="83" spans="1:20" s="7" customFormat="1" ht="12.75" x14ac:dyDescent="0.2">
      <c r="A83" s="37"/>
      <c r="B83" s="39"/>
      <c r="C83" s="131" t="s">
        <v>391</v>
      </c>
      <c r="D83" s="125"/>
      <c r="E83" s="62">
        <f>+J19*0.25%</f>
        <v>237500</v>
      </c>
      <c r="F83" s="132">
        <f>1+E65</f>
        <v>1.012</v>
      </c>
      <c r="G83" s="62">
        <f>ROUND(+E83*F83,0)</f>
        <v>240350</v>
      </c>
      <c r="H83" s="37"/>
      <c r="I83" s="38"/>
      <c r="J83" s="38"/>
      <c r="K83" s="38"/>
      <c r="L83" s="38"/>
      <c r="M83" s="38"/>
      <c r="N83" s="37"/>
      <c r="O83" s="37"/>
      <c r="P83" s="37"/>
      <c r="Q83" s="37"/>
      <c r="R83" s="37"/>
      <c r="S83" s="37"/>
      <c r="T83" s="37"/>
    </row>
    <row r="84" spans="1:20" s="7" customFormat="1" ht="12.75" x14ac:dyDescent="0.2">
      <c r="A84" s="37"/>
      <c r="B84" s="37"/>
      <c r="C84" s="70" t="s">
        <v>392</v>
      </c>
      <c r="D84" s="127"/>
      <c r="E84" s="62">
        <f>ROUND((J20+J21)*0.25%,0)</f>
        <v>32500</v>
      </c>
      <c r="F84" s="132">
        <f>1+E66</f>
        <v>1.0069999999999999</v>
      </c>
      <c r="G84" s="62">
        <f t="shared" ref="G84" si="3">ROUND(+E84*F84,0)</f>
        <v>32728</v>
      </c>
      <c r="H84" s="37"/>
      <c r="I84" s="38"/>
      <c r="J84" s="38"/>
      <c r="K84" s="38"/>
      <c r="L84" s="38"/>
      <c r="M84" s="38"/>
      <c r="N84" s="37"/>
      <c r="O84" s="37"/>
      <c r="P84" s="37"/>
      <c r="Q84" s="37"/>
      <c r="R84" s="37"/>
      <c r="S84" s="37"/>
      <c r="T84" s="37"/>
    </row>
    <row r="85" spans="1:20" s="7" customFormat="1" ht="13.5" thickBot="1" x14ac:dyDescent="0.25">
      <c r="A85" s="37"/>
      <c r="B85" s="37"/>
      <c r="C85" s="296" t="s">
        <v>0</v>
      </c>
      <c r="D85" s="133"/>
      <c r="E85" s="129">
        <f>SUM(E83:E84)</f>
        <v>270000</v>
      </c>
      <c r="F85" s="304"/>
      <c r="G85" s="305">
        <f>SUM(G83:G84)</f>
        <v>273078</v>
      </c>
      <c r="H85" s="37"/>
      <c r="I85" s="38"/>
      <c r="J85" s="38"/>
      <c r="K85" s="38"/>
      <c r="L85" s="38"/>
      <c r="M85" s="38"/>
      <c r="N85" s="37"/>
      <c r="O85" s="37"/>
      <c r="P85" s="37"/>
      <c r="Q85" s="37"/>
      <c r="R85" s="37"/>
      <c r="S85" s="37"/>
      <c r="T85" s="37"/>
    </row>
    <row r="86" spans="1:20" s="7" customFormat="1" ht="13.5" thickTop="1" x14ac:dyDescent="0.2">
      <c r="A86" s="37"/>
      <c r="B86" s="37"/>
      <c r="C86" s="37"/>
      <c r="D86" s="37"/>
      <c r="E86" s="37"/>
      <c r="F86" s="37"/>
      <c r="G86" s="37"/>
      <c r="H86" s="37"/>
      <c r="I86" s="37"/>
      <c r="J86" s="38"/>
      <c r="K86" s="38"/>
      <c r="L86" s="38"/>
      <c r="M86" s="38"/>
      <c r="N86" s="37"/>
      <c r="O86" s="37"/>
      <c r="P86" s="37"/>
      <c r="Q86" s="37"/>
      <c r="R86" s="37"/>
      <c r="S86" s="37"/>
      <c r="T86" s="37"/>
    </row>
    <row r="87" spans="1:20" s="7" customFormat="1" ht="12.75" x14ac:dyDescent="0.2">
      <c r="A87" s="37"/>
      <c r="B87" s="37"/>
      <c r="C87" s="37"/>
      <c r="D87" s="37"/>
      <c r="E87" s="37"/>
      <c r="F87" s="37"/>
      <c r="G87" s="37"/>
      <c r="H87" s="37"/>
      <c r="I87" s="37"/>
      <c r="J87" s="38"/>
      <c r="K87" s="38"/>
      <c r="L87" s="38"/>
      <c r="M87" s="38"/>
      <c r="N87" s="37"/>
      <c r="O87" s="37"/>
      <c r="P87" s="37"/>
      <c r="Q87" s="37"/>
      <c r="R87" s="37"/>
      <c r="S87" s="37"/>
      <c r="T87" s="37"/>
    </row>
    <row r="88" spans="1:20" x14ac:dyDescent="0.25">
      <c r="A88" s="37"/>
      <c r="B88" s="39" t="s">
        <v>28</v>
      </c>
      <c r="C88" s="322" t="s">
        <v>393</v>
      </c>
      <c r="D88" s="322"/>
      <c r="E88" s="322"/>
      <c r="F88" s="322"/>
      <c r="G88" s="322"/>
      <c r="H88" s="322"/>
      <c r="I88" s="322"/>
      <c r="J88" s="322"/>
      <c r="K88" s="38">
        <v>5077426</v>
      </c>
      <c r="L88" s="38"/>
      <c r="M88" s="38"/>
      <c r="N88" s="37"/>
      <c r="O88" s="37"/>
      <c r="P88" s="37"/>
      <c r="Q88" s="37"/>
      <c r="R88" s="37"/>
      <c r="S88" s="37"/>
      <c r="T88" s="37"/>
    </row>
    <row r="89" spans="1:20" x14ac:dyDescent="0.25">
      <c r="A89" s="37"/>
      <c r="B89" s="37"/>
      <c r="C89" s="322"/>
      <c r="D89" s="322"/>
      <c r="E89" s="322"/>
      <c r="F89" s="322"/>
      <c r="G89" s="322"/>
      <c r="H89" s="322"/>
      <c r="I89" s="322"/>
      <c r="J89" s="322"/>
      <c r="K89" s="38"/>
      <c r="L89" s="38"/>
      <c r="M89" s="38"/>
      <c r="N89" s="37"/>
      <c r="O89" s="37"/>
      <c r="P89" s="37"/>
      <c r="Q89" s="37"/>
      <c r="R89" s="37"/>
      <c r="S89" s="37"/>
      <c r="T89" s="37"/>
    </row>
    <row r="90" spans="1:20" x14ac:dyDescent="0.25">
      <c r="A90" s="37"/>
      <c r="B90" s="37"/>
      <c r="C90" s="37"/>
      <c r="D90" s="37"/>
      <c r="E90" s="37"/>
      <c r="F90" s="37"/>
      <c r="G90" s="37"/>
      <c r="H90" s="37"/>
      <c r="I90" s="37"/>
      <c r="J90" s="38"/>
      <c r="K90" s="38"/>
      <c r="L90" s="38"/>
      <c r="M90" s="38"/>
      <c r="N90" s="37"/>
      <c r="O90" s="37"/>
      <c r="P90" s="37"/>
      <c r="Q90" s="37"/>
      <c r="R90" s="37"/>
      <c r="S90" s="37"/>
      <c r="T90" s="37"/>
    </row>
    <row r="91" spans="1:20" x14ac:dyDescent="0.25">
      <c r="A91" s="37"/>
      <c r="B91" s="37"/>
      <c r="C91" s="37"/>
      <c r="D91" s="37"/>
      <c r="E91" s="37"/>
      <c r="F91" s="37"/>
      <c r="G91" s="37"/>
      <c r="H91" s="37"/>
      <c r="I91" s="37"/>
      <c r="J91" s="38"/>
      <c r="K91" s="38"/>
      <c r="L91" s="38"/>
      <c r="M91" s="38"/>
      <c r="N91" s="37"/>
      <c r="O91" s="37"/>
      <c r="P91" s="37"/>
      <c r="Q91" s="37"/>
      <c r="R91" s="37"/>
      <c r="S91" s="37"/>
      <c r="T91" s="37"/>
    </row>
    <row r="92" spans="1:20" x14ac:dyDescent="0.25">
      <c r="A92" s="37"/>
      <c r="B92" s="37"/>
      <c r="C92" s="37"/>
      <c r="D92" s="37"/>
      <c r="E92" s="37"/>
      <c r="F92" s="37"/>
      <c r="G92" s="37"/>
      <c r="H92" s="37"/>
      <c r="I92" s="37"/>
      <c r="J92" s="38"/>
      <c r="K92" s="38"/>
      <c r="L92" s="38"/>
      <c r="M92" s="38"/>
      <c r="N92" s="37"/>
      <c r="O92" s="37"/>
      <c r="P92" s="37"/>
      <c r="Q92" s="37"/>
      <c r="R92" s="37"/>
      <c r="S92" s="37"/>
      <c r="T92" s="37"/>
    </row>
    <row r="93" spans="1:20" x14ac:dyDescent="0.25">
      <c r="A93" s="37"/>
      <c r="B93" s="37"/>
      <c r="C93" s="37"/>
      <c r="D93" s="37"/>
      <c r="E93" s="37"/>
      <c r="F93" s="37"/>
      <c r="G93" s="37"/>
      <c r="H93" s="37"/>
      <c r="I93" s="37"/>
      <c r="J93" s="38"/>
      <c r="K93" s="38"/>
      <c r="L93" s="38"/>
      <c r="M93" s="38"/>
      <c r="N93" s="37"/>
      <c r="O93" s="37"/>
      <c r="P93" s="37"/>
      <c r="Q93" s="37"/>
      <c r="R93" s="37"/>
      <c r="S93" s="37"/>
      <c r="T93" s="37"/>
    </row>
    <row r="94" spans="1:20" x14ac:dyDescent="0.25">
      <c r="A94" s="37"/>
      <c r="B94" s="37"/>
      <c r="C94" s="37"/>
      <c r="D94" s="37"/>
      <c r="E94" s="37"/>
      <c r="F94" s="37"/>
      <c r="G94" s="37"/>
      <c r="H94" s="37"/>
      <c r="I94" s="37"/>
      <c r="J94" s="38"/>
      <c r="K94" s="38"/>
      <c r="L94" s="38"/>
      <c r="M94" s="38"/>
      <c r="N94" s="37"/>
      <c r="O94" s="37"/>
      <c r="P94" s="37"/>
      <c r="Q94" s="37"/>
      <c r="R94" s="37"/>
      <c r="S94" s="37"/>
      <c r="T94" s="37"/>
    </row>
  </sheetData>
  <mergeCells count="14">
    <mergeCell ref="C88:J89"/>
    <mergeCell ref="C82:D82"/>
    <mergeCell ref="C76:D76"/>
    <mergeCell ref="B2:L2"/>
    <mergeCell ref="C14:L14"/>
    <mergeCell ref="B5:B6"/>
    <mergeCell ref="C8:L9"/>
    <mergeCell ref="J30:K30"/>
    <mergeCell ref="C5:L6"/>
    <mergeCell ref="C39:D39"/>
    <mergeCell ref="J31:K31"/>
    <mergeCell ref="J32:K32"/>
    <mergeCell ref="J33:K33"/>
    <mergeCell ref="J36:K36"/>
  </mergeCells>
  <phoneticPr fontId="25" type="noConversion"/>
  <pageMargins left="0.70866141732283472" right="0.70866141732283472" top="0.51" bottom="0.34" header="0.31496062992125984" footer="0.2"/>
  <pageSetup scale="45" orientation="landscape"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8"/>
  <sheetViews>
    <sheetView showGridLines="0" workbookViewId="0">
      <selection activeCell="L28" sqref="L28"/>
    </sheetView>
  </sheetViews>
  <sheetFormatPr baseColWidth="10" defaultColWidth="8.85546875" defaultRowHeight="15" x14ac:dyDescent="0.25"/>
  <cols>
    <col min="1" max="1" width="6" customWidth="1"/>
    <col min="3" max="4" width="20" bestFit="1" customWidth="1"/>
    <col min="6" max="6" width="20.5703125" bestFit="1" customWidth="1"/>
    <col min="10" max="10" width="13.5703125" bestFit="1" customWidth="1"/>
  </cols>
  <sheetData>
    <row r="1" spans="2:10" x14ac:dyDescent="0.25">
      <c r="B1" s="59"/>
      <c r="C1" s="59"/>
      <c r="D1" s="59"/>
      <c r="E1" s="59"/>
      <c r="F1" s="59"/>
    </row>
    <row r="2" spans="2:10" x14ac:dyDescent="0.25">
      <c r="B2" s="282" t="s">
        <v>406</v>
      </c>
      <c r="C2" s="282"/>
      <c r="D2" s="282"/>
      <c r="E2" s="282"/>
      <c r="F2" s="283">
        <v>64216</v>
      </c>
    </row>
    <row r="3" spans="2:10" x14ac:dyDescent="0.25">
      <c r="B3" s="282" t="s">
        <v>405</v>
      </c>
      <c r="C3" s="282"/>
      <c r="D3" s="282"/>
      <c r="E3" s="282"/>
      <c r="F3" s="283">
        <f>+F2*12</f>
        <v>770592</v>
      </c>
    </row>
    <row r="4" spans="2:10" ht="15.75" thickBot="1" x14ac:dyDescent="0.3">
      <c r="B4" s="282"/>
      <c r="C4" s="282"/>
      <c r="D4" s="284"/>
      <c r="E4" s="282"/>
      <c r="F4" s="282"/>
    </row>
    <row r="5" spans="2:10" ht="15.75" thickBot="1" x14ac:dyDescent="0.3">
      <c r="B5" s="527" t="s">
        <v>407</v>
      </c>
      <c r="C5" s="528"/>
      <c r="D5" s="528"/>
      <c r="E5" s="528"/>
      <c r="F5" s="529"/>
      <c r="H5" s="34"/>
      <c r="I5" s="35"/>
      <c r="J5" s="35"/>
    </row>
    <row r="6" spans="2:10" ht="27" thickBot="1" x14ac:dyDescent="0.3">
      <c r="B6" s="285" t="s">
        <v>78</v>
      </c>
      <c r="C6" s="286" t="s">
        <v>79</v>
      </c>
      <c r="D6" s="286" t="s">
        <v>80</v>
      </c>
      <c r="E6" s="286" t="s">
        <v>260</v>
      </c>
      <c r="F6" s="286" t="s">
        <v>81</v>
      </c>
    </row>
    <row r="7" spans="2:10" x14ac:dyDescent="0.25">
      <c r="B7" s="288">
        <v>1</v>
      </c>
      <c r="C7" s="289">
        <v>0</v>
      </c>
      <c r="D7" s="321">
        <v>10402992</v>
      </c>
      <c r="E7" s="290">
        <v>0</v>
      </c>
      <c r="F7" s="289">
        <v>0</v>
      </c>
    </row>
    <row r="8" spans="2:10" x14ac:dyDescent="0.25">
      <c r="B8" s="292">
        <f t="shared" ref="B8:B14" si="0">+B7+1</f>
        <v>2</v>
      </c>
      <c r="C8" s="321">
        <v>10402992.01</v>
      </c>
      <c r="D8" s="321">
        <v>23117760</v>
      </c>
      <c r="E8" s="291">
        <v>0.04</v>
      </c>
      <c r="F8" s="321">
        <v>416119.68000000005</v>
      </c>
    </row>
    <row r="9" spans="2:10" x14ac:dyDescent="0.25">
      <c r="B9" s="292">
        <f t="shared" si="0"/>
        <v>3</v>
      </c>
      <c r="C9" s="321">
        <v>23117760.010000002</v>
      </c>
      <c r="D9" s="321">
        <v>38529600</v>
      </c>
      <c r="E9" s="291">
        <v>0.08</v>
      </c>
      <c r="F9" s="321">
        <v>1340830.08</v>
      </c>
      <c r="J9" s="315"/>
    </row>
    <row r="10" spans="2:10" x14ac:dyDescent="0.25">
      <c r="B10" s="292">
        <f t="shared" si="0"/>
        <v>4</v>
      </c>
      <c r="C10" s="321">
        <v>38529600.009999998</v>
      </c>
      <c r="D10" s="321">
        <v>53941440</v>
      </c>
      <c r="E10" s="291">
        <v>0.13500000000000001</v>
      </c>
      <c r="F10" s="321">
        <v>3459958.08</v>
      </c>
    </row>
    <row r="11" spans="2:10" x14ac:dyDescent="0.25">
      <c r="B11" s="292">
        <f t="shared" si="0"/>
        <v>5</v>
      </c>
      <c r="C11" s="321">
        <v>53941440.009999998</v>
      </c>
      <c r="D11" s="321">
        <v>69353280</v>
      </c>
      <c r="E11" s="291">
        <v>0.23</v>
      </c>
      <c r="F11" s="321">
        <v>8584394.8800000008</v>
      </c>
    </row>
    <row r="12" spans="2:10" x14ac:dyDescent="0.25">
      <c r="B12" s="292">
        <f t="shared" si="0"/>
        <v>6</v>
      </c>
      <c r="C12" s="321">
        <v>69353280.010000005</v>
      </c>
      <c r="D12" s="321">
        <v>92471040</v>
      </c>
      <c r="E12" s="291">
        <v>0.30399999999999999</v>
      </c>
      <c r="F12" s="321">
        <v>13716537.6</v>
      </c>
    </row>
    <row r="13" spans="2:10" x14ac:dyDescent="0.25">
      <c r="B13" s="292">
        <f t="shared" si="0"/>
        <v>7</v>
      </c>
      <c r="C13" s="321">
        <v>92471040.010000005</v>
      </c>
      <c r="D13" s="321">
        <v>238883520</v>
      </c>
      <c r="E13" s="291">
        <v>0.35</v>
      </c>
      <c r="F13" s="321">
        <v>17970205.440000001</v>
      </c>
    </row>
    <row r="14" spans="2:10" x14ac:dyDescent="0.25">
      <c r="B14" s="292">
        <f t="shared" si="0"/>
        <v>8</v>
      </c>
      <c r="C14" s="321">
        <v>238883520.00999999</v>
      </c>
      <c r="D14" s="293" t="s">
        <v>48</v>
      </c>
      <c r="E14" s="291">
        <v>0.4</v>
      </c>
      <c r="F14" s="321">
        <v>29914381.440000001</v>
      </c>
    </row>
    <row r="15" spans="2:10" x14ac:dyDescent="0.25">
      <c r="B15" s="282"/>
      <c r="C15" s="282"/>
      <c r="D15" s="282"/>
      <c r="E15" s="282"/>
      <c r="F15" s="282"/>
    </row>
    <row r="16" spans="2:10" x14ac:dyDescent="0.25">
      <c r="B16" s="59"/>
      <c r="C16" s="59"/>
      <c r="D16" s="59"/>
      <c r="E16" s="59"/>
      <c r="F16" s="59"/>
    </row>
    <row r="18" spans="4:4" x14ac:dyDescent="0.25">
      <c r="D18" s="315"/>
    </row>
  </sheetData>
  <mergeCells count="1">
    <mergeCell ref="B5:F5"/>
  </mergeCells>
  <phoneticPr fontId="25"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F102"/>
  <sheetViews>
    <sheetView showGridLines="0" topLeftCell="A19" zoomScale="80" zoomScaleNormal="80" workbookViewId="0">
      <selection activeCell="L56" sqref="L56"/>
    </sheetView>
  </sheetViews>
  <sheetFormatPr baseColWidth="10" defaultColWidth="9.140625" defaultRowHeight="15" x14ac:dyDescent="0.25"/>
  <cols>
    <col min="1" max="1" width="4.42578125" style="1" customWidth="1"/>
    <col min="2" max="2" width="10" style="1" customWidth="1"/>
    <col min="3" max="3" width="14.140625" style="1" customWidth="1"/>
    <col min="4" max="4" width="21.28515625" style="1" customWidth="1"/>
    <col min="5" max="5" width="14" style="1" customWidth="1"/>
    <col min="6" max="6" width="16.42578125" style="1" customWidth="1"/>
    <col min="7" max="7" width="12.85546875" style="1" customWidth="1"/>
    <col min="8" max="8" width="14.42578125" style="1" customWidth="1"/>
    <col min="9" max="9" width="17.28515625" style="1" customWidth="1"/>
    <col min="10" max="10" width="3.42578125" style="28" customWidth="1"/>
    <col min="11" max="11" width="20" style="1" customWidth="1"/>
    <col min="12" max="12" width="12.42578125" style="1" customWidth="1"/>
    <col min="13" max="13" width="13.42578125" style="1" customWidth="1"/>
    <col min="14" max="14" width="10.85546875" style="1" customWidth="1"/>
    <col min="15" max="15" width="11.85546875" style="1" customWidth="1"/>
    <col min="16" max="16384" width="9.140625" style="1"/>
  </cols>
  <sheetData>
    <row r="1" spans="1:15" ht="15.75" thickBot="1" x14ac:dyDescent="0.3">
      <c r="B1" s="37"/>
      <c r="C1" s="37"/>
      <c r="D1" s="37"/>
      <c r="E1" s="37"/>
      <c r="F1" s="37"/>
      <c r="G1" s="37"/>
      <c r="H1" s="37"/>
      <c r="I1" s="37"/>
      <c r="J1" s="134"/>
      <c r="K1" s="37"/>
      <c r="L1" s="37"/>
      <c r="M1" s="37"/>
      <c r="N1" s="37"/>
      <c r="O1" s="37"/>
    </row>
    <row r="2" spans="1:15" ht="32.25" customHeight="1" thickBot="1" x14ac:dyDescent="0.3">
      <c r="A2" s="3" t="s">
        <v>308</v>
      </c>
      <c r="B2" s="348" t="s">
        <v>133</v>
      </c>
      <c r="C2" s="349"/>
      <c r="D2" s="349"/>
      <c r="E2" s="349"/>
      <c r="F2" s="349"/>
      <c r="G2" s="349"/>
      <c r="H2" s="349"/>
      <c r="I2" s="350"/>
      <c r="J2" s="135"/>
      <c r="K2" s="37"/>
      <c r="L2" s="37"/>
      <c r="M2" s="37"/>
      <c r="N2" s="37"/>
      <c r="O2" s="37"/>
    </row>
    <row r="3" spans="1:15" x14ac:dyDescent="0.25">
      <c r="B3" s="37"/>
      <c r="C3" s="37"/>
      <c r="D3" s="37"/>
      <c r="E3" s="37"/>
      <c r="F3" s="37"/>
      <c r="G3" s="37"/>
      <c r="H3" s="37"/>
      <c r="I3" s="37"/>
      <c r="J3" s="134"/>
      <c r="K3" s="37"/>
      <c r="L3" s="37"/>
      <c r="M3" s="37"/>
      <c r="N3" s="37"/>
      <c r="O3" s="37"/>
    </row>
    <row r="4" spans="1:15" x14ac:dyDescent="0.25">
      <c r="B4" s="83" t="s">
        <v>302</v>
      </c>
      <c r="C4" s="136"/>
      <c r="D4" s="50"/>
      <c r="E4" s="50"/>
      <c r="F4" s="50"/>
      <c r="G4" s="50"/>
      <c r="H4" s="50"/>
      <c r="I4" s="51" t="s">
        <v>206</v>
      </c>
      <c r="J4" s="137"/>
      <c r="K4" s="37"/>
      <c r="L4" s="37"/>
      <c r="M4" s="37"/>
      <c r="N4" s="37"/>
      <c r="O4" s="37"/>
    </row>
    <row r="5" spans="1:15" ht="17.25" customHeight="1" x14ac:dyDescent="0.25">
      <c r="B5" s="138" t="s">
        <v>374</v>
      </c>
      <c r="C5" s="139"/>
      <c r="D5" s="140"/>
      <c r="E5" s="141"/>
      <c r="F5" s="141"/>
      <c r="G5" s="141"/>
      <c r="H5" s="141"/>
      <c r="I5" s="142">
        <f>+Antecedentes!L19</f>
        <v>95000000</v>
      </c>
      <c r="J5" s="143" t="s">
        <v>340</v>
      </c>
      <c r="K5" s="37"/>
      <c r="L5" s="37"/>
      <c r="M5" s="37"/>
      <c r="N5" s="37"/>
      <c r="O5" s="37"/>
    </row>
    <row r="6" spans="1:15" ht="26.25" customHeight="1" x14ac:dyDescent="0.25">
      <c r="B6" s="351" t="s">
        <v>394</v>
      </c>
      <c r="C6" s="352"/>
      <c r="D6" s="352"/>
      <c r="E6" s="352"/>
      <c r="F6" s="352"/>
      <c r="G6" s="352"/>
      <c r="H6" s="352"/>
      <c r="I6" s="144">
        <f>+Antecedentes!K21</f>
        <v>5000000</v>
      </c>
      <c r="J6" s="145" t="s">
        <v>340</v>
      </c>
      <c r="K6" s="37"/>
      <c r="L6" s="37"/>
      <c r="M6" s="37"/>
      <c r="N6" s="37"/>
      <c r="O6" s="37"/>
    </row>
    <row r="7" spans="1:15" x14ac:dyDescent="0.25">
      <c r="B7" s="66" t="s">
        <v>395</v>
      </c>
      <c r="C7" s="67"/>
      <c r="D7" s="68"/>
      <c r="E7" s="69"/>
      <c r="F7" s="69"/>
      <c r="G7" s="69"/>
      <c r="H7" s="69"/>
      <c r="I7" s="142">
        <f>Antecedentes!L22</f>
        <v>8000000</v>
      </c>
      <c r="J7" s="143" t="s">
        <v>340</v>
      </c>
      <c r="K7" s="37"/>
      <c r="L7" s="37"/>
      <c r="M7" s="37"/>
      <c r="N7" s="37"/>
      <c r="O7" s="37"/>
    </row>
    <row r="8" spans="1:15" x14ac:dyDescent="0.25">
      <c r="B8" s="146" t="s">
        <v>264</v>
      </c>
      <c r="C8" s="147"/>
      <c r="D8" s="148"/>
      <c r="E8" s="148"/>
      <c r="F8" s="148"/>
      <c r="G8" s="148"/>
      <c r="H8" s="148"/>
      <c r="I8" s="149">
        <f>SUM(I5:I7)</f>
        <v>108000000</v>
      </c>
      <c r="J8" s="143" t="s">
        <v>342</v>
      </c>
      <c r="K8" s="37"/>
      <c r="L8" s="37"/>
      <c r="M8" s="37"/>
      <c r="N8" s="37"/>
      <c r="O8" s="37"/>
    </row>
    <row r="9" spans="1:15" x14ac:dyDescent="0.25">
      <c r="B9" s="52" t="s">
        <v>309</v>
      </c>
      <c r="C9" s="53"/>
      <c r="D9" s="55"/>
      <c r="E9" s="56"/>
      <c r="F9" s="56"/>
      <c r="G9" s="56"/>
      <c r="H9" s="56"/>
      <c r="I9" s="142">
        <f>+Antecedentes!L26</f>
        <v>901125</v>
      </c>
      <c r="J9" s="143" t="s">
        <v>340</v>
      </c>
      <c r="K9" s="37"/>
      <c r="L9" s="37"/>
      <c r="M9" s="37"/>
      <c r="N9" s="37"/>
      <c r="O9" s="37"/>
    </row>
    <row r="10" spans="1:15" x14ac:dyDescent="0.25">
      <c r="B10" s="58" t="s">
        <v>366</v>
      </c>
      <c r="C10" s="59"/>
      <c r="D10" s="37"/>
      <c r="E10" s="61"/>
      <c r="F10" s="61"/>
      <c r="G10" s="61"/>
      <c r="H10" s="150">
        <f>+Antecedentes!L31</f>
        <v>250000</v>
      </c>
      <c r="I10" s="142"/>
      <c r="J10" s="143" t="s">
        <v>340</v>
      </c>
      <c r="K10" s="37"/>
      <c r="L10" s="37"/>
      <c r="M10" s="37"/>
      <c r="N10" s="37"/>
      <c r="O10" s="37"/>
    </row>
    <row r="11" spans="1:15" x14ac:dyDescent="0.25">
      <c r="B11" s="58" t="s">
        <v>367</v>
      </c>
      <c r="C11" s="59"/>
      <c r="D11" s="37"/>
      <c r="E11" s="61"/>
      <c r="F11" s="61"/>
      <c r="G11" s="61"/>
      <c r="H11" s="150">
        <f>+Antecedentes!L32</f>
        <v>200000</v>
      </c>
      <c r="I11" s="142"/>
      <c r="J11" s="143" t="s">
        <v>340</v>
      </c>
      <c r="K11" s="37"/>
      <c r="L11" s="37"/>
      <c r="M11" s="37"/>
      <c r="N11" s="37"/>
      <c r="O11" s="37"/>
    </row>
    <row r="12" spans="1:15" x14ac:dyDescent="0.25">
      <c r="B12" s="58" t="s">
        <v>318</v>
      </c>
      <c r="C12" s="59"/>
      <c r="D12" s="37"/>
      <c r="E12" s="61"/>
      <c r="F12" s="61"/>
      <c r="G12" s="61"/>
      <c r="H12" s="150">
        <f>+Antecedentes!L33</f>
        <v>150000</v>
      </c>
      <c r="I12" s="142"/>
      <c r="J12" s="143" t="s">
        <v>340</v>
      </c>
      <c r="K12" s="37"/>
      <c r="L12" s="37"/>
      <c r="M12" s="37"/>
      <c r="N12" s="37"/>
      <c r="O12" s="37"/>
    </row>
    <row r="13" spans="1:15" x14ac:dyDescent="0.25">
      <c r="B13" s="58" t="s">
        <v>176</v>
      </c>
      <c r="C13" s="59"/>
      <c r="D13" s="37"/>
      <c r="E13" s="61"/>
      <c r="F13" s="61"/>
      <c r="G13" s="61"/>
      <c r="H13" s="150">
        <f>+Antecedentes!L34</f>
        <v>30000</v>
      </c>
      <c r="I13" s="142"/>
      <c r="J13" s="143" t="s">
        <v>340</v>
      </c>
      <c r="K13" s="37"/>
      <c r="L13" s="37"/>
      <c r="M13" s="37"/>
      <c r="N13" s="37"/>
      <c r="O13" s="37"/>
    </row>
    <row r="14" spans="1:15" x14ac:dyDescent="0.25">
      <c r="B14" s="58" t="s">
        <v>177</v>
      </c>
      <c r="C14" s="59"/>
      <c r="D14" s="37"/>
      <c r="E14" s="61"/>
      <c r="F14" s="61"/>
      <c r="G14" s="61"/>
      <c r="H14" s="150">
        <f>+Antecedentes!L35</f>
        <v>80000</v>
      </c>
      <c r="I14" s="142"/>
      <c r="J14" s="143" t="s">
        <v>340</v>
      </c>
      <c r="K14" s="37"/>
      <c r="L14" s="37"/>
      <c r="M14" s="37"/>
      <c r="N14" s="37"/>
      <c r="O14" s="37"/>
    </row>
    <row r="15" spans="1:15" x14ac:dyDescent="0.25">
      <c r="B15" s="151" t="s">
        <v>293</v>
      </c>
      <c r="C15" s="59"/>
      <c r="D15" s="60"/>
      <c r="E15" s="61"/>
      <c r="F15" s="61"/>
      <c r="G15" s="61"/>
      <c r="H15" s="56"/>
      <c r="I15" s="152">
        <f>SUM(H10:H14)</f>
        <v>710000</v>
      </c>
      <c r="J15" s="145" t="s">
        <v>340</v>
      </c>
      <c r="K15" s="37"/>
      <c r="L15" s="37"/>
      <c r="M15" s="37"/>
      <c r="N15" s="37"/>
      <c r="O15" s="37"/>
    </row>
    <row r="16" spans="1:15" x14ac:dyDescent="0.25">
      <c r="B16" s="58" t="s">
        <v>346</v>
      </c>
      <c r="C16" s="59"/>
      <c r="D16" s="37"/>
      <c r="E16" s="61"/>
      <c r="F16" s="61"/>
      <c r="G16" s="61"/>
      <c r="H16" s="150">
        <f>+Antecedentes!J31</f>
        <v>92466</v>
      </c>
      <c r="I16" s="142"/>
      <c r="J16" s="143" t="s">
        <v>340</v>
      </c>
      <c r="K16" s="37"/>
      <c r="L16" s="37"/>
      <c r="M16" s="37"/>
      <c r="N16" s="37"/>
      <c r="O16" s="37"/>
    </row>
    <row r="17" spans="2:188" x14ac:dyDescent="0.25">
      <c r="B17" s="58" t="s">
        <v>294</v>
      </c>
      <c r="C17" s="59"/>
      <c r="D17" s="37"/>
      <c r="E17" s="61"/>
      <c r="F17" s="61"/>
      <c r="G17" s="61"/>
      <c r="H17" s="150">
        <f>+Antecedentes!J32</f>
        <v>22222</v>
      </c>
      <c r="I17" s="142"/>
      <c r="J17" s="143" t="s">
        <v>340</v>
      </c>
      <c r="K17" s="37"/>
      <c r="L17" s="37"/>
      <c r="M17" s="37"/>
      <c r="N17" s="37"/>
      <c r="O17" s="37"/>
    </row>
    <row r="18" spans="2:188" x14ac:dyDescent="0.25">
      <c r="B18" s="58" t="s">
        <v>195</v>
      </c>
      <c r="C18" s="59"/>
      <c r="D18" s="37"/>
      <c r="E18" s="61"/>
      <c r="F18" s="61"/>
      <c r="G18" s="61"/>
      <c r="H18" s="150">
        <f>+Antecedentes!J33</f>
        <v>34312</v>
      </c>
      <c r="I18" s="142"/>
      <c r="J18" s="143" t="s">
        <v>340</v>
      </c>
      <c r="K18" s="37"/>
      <c r="L18" s="37"/>
      <c r="M18" s="37"/>
      <c r="N18" s="37"/>
      <c r="O18" s="37"/>
    </row>
    <row r="19" spans="2:188" x14ac:dyDescent="0.25">
      <c r="B19" s="151" t="s">
        <v>1</v>
      </c>
      <c r="C19" s="59"/>
      <c r="D19" s="60"/>
      <c r="E19" s="61"/>
      <c r="F19" s="61"/>
      <c r="G19" s="61"/>
      <c r="H19" s="56"/>
      <c r="I19" s="152">
        <f>SUM(H16:H18)</f>
        <v>149000</v>
      </c>
      <c r="J19" s="145" t="s">
        <v>340</v>
      </c>
      <c r="K19" s="37"/>
      <c r="L19" s="37"/>
      <c r="M19" s="37"/>
      <c r="N19" s="37"/>
      <c r="O19" s="37"/>
    </row>
    <row r="20" spans="2:188" x14ac:dyDescent="0.25">
      <c r="B20" s="58" t="s">
        <v>344</v>
      </c>
      <c r="C20" s="67"/>
      <c r="D20" s="68"/>
      <c r="E20" s="69"/>
      <c r="F20" s="69"/>
      <c r="G20" s="69"/>
      <c r="H20" s="69"/>
      <c r="I20" s="297">
        <f>+I51</f>
        <v>489119.99999999994</v>
      </c>
      <c r="J20" s="145" t="s">
        <v>340</v>
      </c>
      <c r="K20" s="37"/>
      <c r="L20" s="37"/>
      <c r="M20" s="37"/>
      <c r="N20" s="37"/>
      <c r="O20" s="37"/>
    </row>
    <row r="21" spans="2:188" x14ac:dyDescent="0.25">
      <c r="B21" s="58" t="s">
        <v>339</v>
      </c>
      <c r="C21" s="59"/>
      <c r="D21" s="60"/>
      <c r="E21" s="61"/>
      <c r="F21" s="61"/>
      <c r="G21" s="61"/>
      <c r="H21" s="61"/>
      <c r="I21" s="153">
        <f>+Antecedentes!G85-Antecedentes!E85</f>
        <v>3078</v>
      </c>
      <c r="J21" s="145" t="s">
        <v>340</v>
      </c>
      <c r="K21" s="37"/>
      <c r="L21" s="37"/>
      <c r="M21" s="37"/>
      <c r="N21" s="37"/>
      <c r="O21" s="37"/>
    </row>
    <row r="22" spans="2:188" x14ac:dyDescent="0.25">
      <c r="B22" s="146" t="s">
        <v>197</v>
      </c>
      <c r="C22" s="147"/>
      <c r="D22" s="148"/>
      <c r="E22" s="148"/>
      <c r="F22" s="148"/>
      <c r="G22" s="148"/>
      <c r="H22" s="148"/>
      <c r="I22" s="154">
        <f>SUM(I9:I21)</f>
        <v>2252323</v>
      </c>
      <c r="J22" s="143" t="s">
        <v>342</v>
      </c>
      <c r="K22" s="37"/>
      <c r="L22" s="37"/>
      <c r="M22" s="37"/>
      <c r="N22" s="37"/>
      <c r="O22" s="37"/>
      <c r="GF22" s="9"/>
    </row>
    <row r="23" spans="2:188" x14ac:dyDescent="0.25">
      <c r="B23" s="146" t="s">
        <v>196</v>
      </c>
      <c r="C23" s="147"/>
      <c r="D23" s="148"/>
      <c r="E23" s="148"/>
      <c r="F23" s="148"/>
      <c r="G23" s="148"/>
      <c r="H23" s="148"/>
      <c r="I23" s="149">
        <f>+I44</f>
        <v>760163.20685714285</v>
      </c>
      <c r="J23" s="143" t="s">
        <v>342</v>
      </c>
      <c r="K23" s="37"/>
      <c r="L23" s="37"/>
      <c r="M23" s="37"/>
      <c r="N23" s="37"/>
      <c r="O23" s="37"/>
    </row>
    <row r="24" spans="2:188" ht="15.75" thickBot="1" x14ac:dyDescent="0.3">
      <c r="B24" s="77" t="s">
        <v>304</v>
      </c>
      <c r="C24" s="155"/>
      <c r="D24" s="155"/>
      <c r="E24" s="155"/>
      <c r="F24" s="155"/>
      <c r="G24" s="155"/>
      <c r="H24" s="155"/>
      <c r="I24" s="128"/>
      <c r="J24" s="156" t="s">
        <v>342</v>
      </c>
      <c r="K24" s="157">
        <f>+I8+I22+I23</f>
        <v>111012486.20685714</v>
      </c>
      <c r="L24" s="37"/>
      <c r="M24" s="37"/>
      <c r="N24" s="37"/>
      <c r="O24" s="37"/>
    </row>
    <row r="25" spans="2:188" ht="15.75" thickTop="1" x14ac:dyDescent="0.25">
      <c r="B25" s="37"/>
      <c r="C25" s="37"/>
      <c r="D25" s="37"/>
      <c r="E25" s="37"/>
      <c r="F25" s="37"/>
      <c r="G25" s="37"/>
      <c r="H25" s="37"/>
      <c r="I25" s="37"/>
      <c r="J25" s="134"/>
      <c r="K25" s="37"/>
      <c r="L25" s="37"/>
      <c r="M25" s="37"/>
      <c r="N25" s="37"/>
      <c r="O25" s="37"/>
    </row>
    <row r="26" spans="2:188" x14ac:dyDescent="0.25">
      <c r="B26" s="83" t="s">
        <v>303</v>
      </c>
      <c r="C26" s="136"/>
      <c r="D26" s="50"/>
      <c r="E26" s="50"/>
      <c r="F26" s="50"/>
      <c r="G26" s="50"/>
      <c r="H26" s="50"/>
      <c r="I26" s="51" t="s">
        <v>206</v>
      </c>
      <c r="J26" s="137"/>
      <c r="K26" s="37"/>
      <c r="L26" s="37"/>
      <c r="M26" s="37"/>
      <c r="N26" s="37"/>
      <c r="O26" s="37"/>
    </row>
    <row r="27" spans="2:188" x14ac:dyDescent="0.25">
      <c r="B27" s="52" t="str">
        <f>+Antecedentes!C40</f>
        <v>Compras netas  existencias 2023</v>
      </c>
      <c r="C27" s="139"/>
      <c r="D27" s="140"/>
      <c r="E27" s="141"/>
      <c r="F27" s="141"/>
      <c r="G27" s="141"/>
      <c r="H27" s="141"/>
      <c r="I27" s="142">
        <f>-Antecedentes!L40</f>
        <v>-22000000</v>
      </c>
      <c r="J27" s="143" t="s">
        <v>341</v>
      </c>
      <c r="K27" s="37"/>
      <c r="L27" s="37"/>
      <c r="M27" s="37"/>
      <c r="N27" s="37"/>
      <c r="O27" s="37"/>
    </row>
    <row r="28" spans="2:188" x14ac:dyDescent="0.25">
      <c r="B28" s="298" t="s">
        <v>396</v>
      </c>
      <c r="C28" s="67"/>
      <c r="D28" s="68"/>
      <c r="E28" s="69"/>
      <c r="F28" s="69"/>
      <c r="G28" s="69"/>
      <c r="H28" s="69"/>
      <c r="I28" s="142">
        <f>-Antecedentes!$L$48</f>
        <v>-2000000</v>
      </c>
      <c r="J28" s="143" t="s">
        <v>341</v>
      </c>
      <c r="K28" s="37"/>
      <c r="L28" s="37"/>
      <c r="M28" s="37"/>
      <c r="N28" s="37"/>
      <c r="O28" s="37"/>
    </row>
    <row r="29" spans="2:188" x14ac:dyDescent="0.25">
      <c r="B29" s="58" t="str">
        <f>+Antecedentes!C41</f>
        <v>Compra neta camioneta de reparto nueva, adquirida en septiembre 2023</v>
      </c>
      <c r="C29" s="67"/>
      <c r="D29" s="68"/>
      <c r="E29" s="69"/>
      <c r="F29" s="69"/>
      <c r="G29" s="69"/>
      <c r="H29" s="69"/>
      <c r="I29" s="158">
        <f>-Antecedentes!L41</f>
        <v>-8000000</v>
      </c>
      <c r="J29" s="145" t="s">
        <v>341</v>
      </c>
      <c r="K29" s="37"/>
      <c r="L29" s="37"/>
      <c r="M29" s="37"/>
      <c r="N29" s="37"/>
      <c r="O29" s="37"/>
      <c r="P29" s="347"/>
      <c r="Q29" s="347"/>
      <c r="R29" s="347"/>
      <c r="S29" s="347"/>
    </row>
    <row r="30" spans="2:188" x14ac:dyDescent="0.25">
      <c r="B30" s="58" t="s">
        <v>345</v>
      </c>
      <c r="C30" s="67"/>
      <c r="D30" s="68"/>
      <c r="E30" s="69"/>
      <c r="F30" s="69"/>
      <c r="G30" s="69"/>
      <c r="H30" s="69"/>
      <c r="I30" s="142">
        <f>-Antecedentes!L42-Antecedentes!L46-Antecedentes!L47</f>
        <v>-8505000</v>
      </c>
      <c r="J30" s="143" t="s">
        <v>341</v>
      </c>
      <c r="K30" s="37"/>
      <c r="L30" s="37"/>
      <c r="M30" s="37"/>
      <c r="N30" s="37"/>
      <c r="O30" s="37"/>
      <c r="P30" s="347"/>
      <c r="Q30" s="347"/>
      <c r="R30" s="347"/>
      <c r="S30" s="347"/>
    </row>
    <row r="31" spans="2:188" x14ac:dyDescent="0.25">
      <c r="B31" s="105" t="str">
        <f>+Antecedentes!C43</f>
        <v>Honorarios del ejercicio</v>
      </c>
      <c r="C31" s="67"/>
      <c r="D31" s="68"/>
      <c r="E31" s="69"/>
      <c r="F31" s="69"/>
      <c r="G31" s="69"/>
      <c r="H31" s="69"/>
      <c r="I31" s="142">
        <f>-Antecedentes!L43</f>
        <v>-1000000</v>
      </c>
      <c r="J31" s="143" t="s">
        <v>341</v>
      </c>
      <c r="K31" s="37"/>
      <c r="L31" s="37"/>
      <c r="M31" s="37"/>
      <c r="N31" s="37"/>
      <c r="O31" s="37"/>
    </row>
    <row r="32" spans="2:188" x14ac:dyDescent="0.25">
      <c r="B32" s="66" t="str">
        <f>+Antecedentes!C44</f>
        <v>Gastos generales</v>
      </c>
      <c r="C32" s="67"/>
      <c r="D32" s="68"/>
      <c r="E32" s="69"/>
      <c r="F32" s="69"/>
      <c r="G32" s="69"/>
      <c r="H32" s="69"/>
      <c r="I32" s="142">
        <f>-Antecedentes!L44</f>
        <v>-201000</v>
      </c>
      <c r="J32" s="143" t="s">
        <v>341</v>
      </c>
      <c r="K32" s="37"/>
      <c r="L32" s="37"/>
      <c r="M32" s="37"/>
      <c r="N32" s="37"/>
      <c r="O32" s="37"/>
    </row>
    <row r="33" spans="1:15" x14ac:dyDescent="0.25">
      <c r="B33" s="66" t="str">
        <f>+Antecedentes!C45</f>
        <v>Arriendos</v>
      </c>
      <c r="C33" s="67"/>
      <c r="D33" s="68"/>
      <c r="E33" s="69"/>
      <c r="F33" s="69"/>
      <c r="G33" s="69"/>
      <c r="H33" s="69"/>
      <c r="I33" s="142">
        <f>-Antecedentes!L45</f>
        <v>-860000</v>
      </c>
      <c r="J33" s="143" t="s">
        <v>341</v>
      </c>
      <c r="K33" s="37"/>
      <c r="L33" s="37"/>
      <c r="M33" s="37"/>
      <c r="N33" s="37"/>
      <c r="O33" s="37"/>
    </row>
    <row r="34" spans="1:15" x14ac:dyDescent="0.25">
      <c r="B34" s="66" t="s">
        <v>334</v>
      </c>
      <c r="C34" s="67"/>
      <c r="D34" s="68"/>
      <c r="E34" s="69"/>
      <c r="F34" s="69"/>
      <c r="G34" s="69"/>
      <c r="H34" s="69"/>
      <c r="I34" s="153">
        <f>-Antecedentes!I49</f>
        <v>-280000</v>
      </c>
      <c r="J34" s="145" t="s">
        <v>341</v>
      </c>
      <c r="K34" s="37"/>
      <c r="L34" s="37"/>
      <c r="M34" s="37"/>
      <c r="N34" s="37"/>
      <c r="O34" s="37"/>
    </row>
    <row r="35" spans="1:15" ht="15.75" thickBot="1" x14ac:dyDescent="0.3">
      <c r="B35" s="159" t="s">
        <v>44</v>
      </c>
      <c r="C35" s="160"/>
      <c r="D35" s="160"/>
      <c r="E35" s="160"/>
      <c r="F35" s="160"/>
      <c r="G35" s="160"/>
      <c r="H35" s="161"/>
      <c r="I35" s="162">
        <f>SUM(I27:I34)</f>
        <v>-42846000</v>
      </c>
      <c r="J35" s="156" t="s">
        <v>342</v>
      </c>
      <c r="K35" s="37"/>
      <c r="L35" s="37"/>
      <c r="M35" s="37"/>
      <c r="N35" s="37"/>
      <c r="O35" s="37"/>
    </row>
    <row r="36" spans="1:15" ht="16.5" thickTop="1" thickBot="1" x14ac:dyDescent="0.3">
      <c r="B36" s="77" t="s">
        <v>45</v>
      </c>
      <c r="C36" s="155"/>
      <c r="D36" s="155"/>
      <c r="E36" s="155"/>
      <c r="F36" s="155"/>
      <c r="G36" s="155"/>
      <c r="H36" s="155"/>
      <c r="I36" s="128"/>
      <c r="J36" s="156" t="s">
        <v>342</v>
      </c>
      <c r="K36" s="163">
        <f>+I35</f>
        <v>-42846000</v>
      </c>
      <c r="L36" s="37"/>
      <c r="M36" s="37" t="s">
        <v>199</v>
      </c>
      <c r="N36" s="37"/>
      <c r="O36" s="37"/>
    </row>
    <row r="37" spans="1:15" ht="15.75" thickTop="1" x14ac:dyDescent="0.25">
      <c r="B37" s="37"/>
      <c r="C37" s="37"/>
      <c r="D37" s="37"/>
      <c r="E37" s="37"/>
      <c r="F37" s="37"/>
      <c r="G37" s="37"/>
      <c r="H37" s="37"/>
      <c r="I37" s="37"/>
      <c r="J37" s="134"/>
      <c r="K37" s="37"/>
      <c r="L37" s="37"/>
      <c r="M37" s="37"/>
      <c r="N37" s="37"/>
      <c r="O37" s="37"/>
    </row>
    <row r="38" spans="1:15" ht="15.75" thickBot="1" x14ac:dyDescent="0.3">
      <c r="B38" s="77" t="s">
        <v>134</v>
      </c>
      <c r="C38" s="155"/>
      <c r="D38" s="164"/>
      <c r="E38" s="155"/>
      <c r="F38" s="155"/>
      <c r="G38" s="155"/>
      <c r="H38" s="155"/>
      <c r="I38" s="128"/>
      <c r="J38" s="156" t="s">
        <v>342</v>
      </c>
      <c r="K38" s="157">
        <f>SUM(K24:K36)</f>
        <v>68166486.206857145</v>
      </c>
      <c r="L38" s="37"/>
      <c r="M38" s="37"/>
      <c r="N38" s="37"/>
      <c r="O38" s="37"/>
    </row>
    <row r="39" spans="1:15" ht="15.75" thickTop="1" x14ac:dyDescent="0.25">
      <c r="B39" s="37"/>
      <c r="C39" s="37"/>
      <c r="D39" s="37"/>
      <c r="E39" s="37"/>
      <c r="F39" s="37"/>
      <c r="G39" s="37"/>
      <c r="H39" s="37"/>
      <c r="I39" s="37"/>
      <c r="J39" s="134"/>
      <c r="K39" s="37"/>
      <c r="L39" s="37"/>
      <c r="M39" s="37"/>
      <c r="N39" s="37"/>
      <c r="O39" s="37"/>
    </row>
    <row r="40" spans="1:15" x14ac:dyDescent="0.25">
      <c r="B40" s="37"/>
      <c r="C40" s="37"/>
      <c r="D40" s="37"/>
      <c r="E40" s="37"/>
      <c r="F40" s="37"/>
      <c r="G40" s="37"/>
      <c r="H40" s="37"/>
      <c r="I40" s="37"/>
      <c r="J40" s="134"/>
      <c r="K40" s="37"/>
      <c r="L40" s="37"/>
      <c r="M40" s="37"/>
      <c r="N40" s="37"/>
      <c r="O40" s="37"/>
    </row>
    <row r="41" spans="1:15" ht="15.75" thickBot="1" x14ac:dyDescent="0.3">
      <c r="B41" s="37"/>
      <c r="C41" s="37"/>
      <c r="D41" s="37"/>
      <c r="E41" s="37"/>
      <c r="F41" s="37"/>
      <c r="G41" s="37"/>
      <c r="H41" s="37"/>
      <c r="I41" s="37"/>
      <c r="J41" s="134"/>
      <c r="K41" s="37"/>
      <c r="L41" s="37"/>
      <c r="M41" s="37"/>
      <c r="N41" s="37"/>
      <c r="O41" s="37"/>
    </row>
    <row r="42" spans="1:15" ht="15.75" thickBot="1" x14ac:dyDescent="0.3">
      <c r="A42" s="2" t="s">
        <v>310</v>
      </c>
      <c r="B42" s="348" t="s">
        <v>398</v>
      </c>
      <c r="C42" s="349"/>
      <c r="D42" s="349"/>
      <c r="E42" s="349"/>
      <c r="F42" s="349"/>
      <c r="G42" s="349"/>
      <c r="H42" s="349"/>
      <c r="I42" s="350"/>
      <c r="J42" s="165"/>
      <c r="K42" s="37"/>
      <c r="L42" s="37"/>
      <c r="M42" s="37"/>
      <c r="N42" s="37"/>
      <c r="O42" s="37"/>
    </row>
    <row r="43" spans="1:15" x14ac:dyDescent="0.25">
      <c r="B43" s="353" t="s">
        <v>399</v>
      </c>
      <c r="C43" s="354"/>
      <c r="D43" s="354"/>
      <c r="E43" s="354"/>
      <c r="F43" s="354"/>
      <c r="G43" s="354"/>
      <c r="H43" s="355"/>
      <c r="I43" s="166">
        <f>+Antecedentes!K88*(1+Antecedentes!E62)</f>
        <v>5321142.4479999999</v>
      </c>
      <c r="J43" s="165"/>
      <c r="K43" s="37"/>
      <c r="L43" s="37"/>
      <c r="M43" s="37"/>
      <c r="N43" s="37"/>
      <c r="O43" s="37"/>
    </row>
    <row r="44" spans="1:15" x14ac:dyDescent="0.25">
      <c r="B44" s="342" t="s">
        <v>400</v>
      </c>
      <c r="C44" s="343"/>
      <c r="D44" s="343"/>
      <c r="E44" s="343"/>
      <c r="F44" s="343"/>
      <c r="G44" s="343"/>
      <c r="H44" s="344"/>
      <c r="I44" s="166">
        <f>I43/7</f>
        <v>760163.20685714285</v>
      </c>
      <c r="J44" s="167"/>
      <c r="K44" s="37"/>
      <c r="L44" s="37"/>
      <c r="M44" s="37"/>
      <c r="N44" s="37"/>
      <c r="O44" s="37"/>
    </row>
    <row r="45" spans="1:15" x14ac:dyDescent="0.25">
      <c r="B45" s="37"/>
      <c r="C45" s="37"/>
      <c r="D45" s="37"/>
      <c r="E45" s="37"/>
      <c r="F45" s="37"/>
      <c r="G45" s="37"/>
      <c r="H45" s="37"/>
      <c r="I45" s="37"/>
      <c r="J45" s="134"/>
      <c r="K45" s="37"/>
      <c r="L45" s="37"/>
      <c r="M45" s="37"/>
      <c r="N45" s="37"/>
      <c r="O45" s="37"/>
    </row>
    <row r="46" spans="1:15" ht="15.75" thickBot="1" x14ac:dyDescent="0.3">
      <c r="B46" s="37"/>
      <c r="C46" s="37"/>
      <c r="D46" s="37"/>
      <c r="E46" s="37"/>
      <c r="F46" s="37"/>
      <c r="G46" s="37"/>
      <c r="H46" s="37"/>
      <c r="I46" s="37"/>
      <c r="J46" s="134"/>
      <c r="K46" s="37"/>
      <c r="L46" s="37"/>
      <c r="M46" s="37"/>
      <c r="N46" s="37"/>
      <c r="O46" s="37"/>
    </row>
    <row r="47" spans="1:15" ht="19.5" thickBot="1" x14ac:dyDescent="0.3">
      <c r="A47" s="29" t="s">
        <v>82</v>
      </c>
      <c r="B47" s="348" t="s">
        <v>87</v>
      </c>
      <c r="C47" s="349"/>
      <c r="D47" s="349"/>
      <c r="E47" s="349"/>
      <c r="F47" s="349"/>
      <c r="G47" s="349"/>
      <c r="H47" s="349"/>
      <c r="I47" s="350"/>
      <c r="J47" s="135"/>
      <c r="K47" s="37"/>
      <c r="L47" s="37"/>
      <c r="M47" s="37"/>
      <c r="N47" s="37"/>
      <c r="O47" s="37"/>
    </row>
    <row r="48" spans="1:15" x14ac:dyDescent="0.25">
      <c r="A48" s="27"/>
      <c r="B48" s="168"/>
      <c r="C48" s="169"/>
      <c r="D48" s="44"/>
      <c r="E48" s="37"/>
      <c r="F48" s="37"/>
      <c r="G48" s="37"/>
      <c r="H48" s="37"/>
      <c r="I48" s="170" t="s">
        <v>261</v>
      </c>
      <c r="J48" s="171"/>
      <c r="K48" s="37"/>
      <c r="L48" s="37"/>
      <c r="M48" s="37"/>
      <c r="N48" s="37"/>
      <c r="O48" s="37"/>
    </row>
    <row r="49" spans="1:15" x14ac:dyDescent="0.25">
      <c r="A49" s="27"/>
      <c r="B49" s="172" t="str">
        <f>+Antecedentes!C41</f>
        <v>Compra neta camioneta de reparto nueva, adquirida en septiembre 2023</v>
      </c>
      <c r="C49" s="169"/>
      <c r="D49" s="44"/>
      <c r="E49" s="37"/>
      <c r="F49" s="37"/>
      <c r="G49" s="37"/>
      <c r="H49" s="37"/>
      <c r="I49" s="300">
        <f>+Antecedentes!L41</f>
        <v>8000000</v>
      </c>
      <c r="J49" s="165"/>
      <c r="K49" s="37"/>
      <c r="L49" s="37"/>
      <c r="M49" s="37"/>
      <c r="N49" s="37"/>
      <c r="O49" s="37"/>
    </row>
    <row r="50" spans="1:15" x14ac:dyDescent="0.25">
      <c r="A50" s="27"/>
      <c r="B50" s="301" t="s">
        <v>305</v>
      </c>
      <c r="C50" s="302"/>
      <c r="D50" s="303"/>
      <c r="E50" s="303"/>
      <c r="F50" s="303"/>
      <c r="G50" s="345" t="s">
        <v>401</v>
      </c>
      <c r="H50" s="346"/>
      <c r="I50" s="300">
        <f>(I49*(1+Antecedentes!E64))*6%</f>
        <v>489119.99999999994</v>
      </c>
      <c r="J50" s="165"/>
      <c r="K50" s="37"/>
      <c r="L50" s="37"/>
      <c r="M50" s="37"/>
      <c r="N50" s="37"/>
      <c r="O50" s="37"/>
    </row>
    <row r="51" spans="1:15" x14ac:dyDescent="0.25">
      <c r="A51" s="27"/>
      <c r="B51" s="342" t="s">
        <v>306</v>
      </c>
      <c r="C51" s="343"/>
      <c r="D51" s="343"/>
      <c r="E51" s="343"/>
      <c r="F51" s="343"/>
      <c r="G51" s="343"/>
      <c r="H51" s="344"/>
      <c r="I51" s="166">
        <f>+I50</f>
        <v>489119.99999999994</v>
      </c>
      <c r="J51" s="167"/>
      <c r="K51" s="37"/>
      <c r="L51" s="37"/>
      <c r="M51" s="37"/>
      <c r="N51" s="37"/>
      <c r="O51" s="37"/>
    </row>
    <row r="52" spans="1:15" x14ac:dyDescent="0.25">
      <c r="B52" s="37"/>
      <c r="C52" s="37"/>
      <c r="D52" s="37"/>
      <c r="E52" s="37"/>
      <c r="F52" s="37"/>
      <c r="G52" s="37"/>
      <c r="H52" s="37"/>
      <c r="I52" s="37"/>
      <c r="J52" s="134"/>
      <c r="K52" s="37"/>
      <c r="L52" s="37"/>
      <c r="M52" s="37"/>
      <c r="N52" s="37"/>
      <c r="O52" s="37"/>
    </row>
    <row r="53" spans="1:15" x14ac:dyDescent="0.25">
      <c r="B53" s="37"/>
      <c r="C53" s="37"/>
      <c r="D53" s="37"/>
      <c r="E53" s="37"/>
      <c r="F53" s="37"/>
      <c r="G53" s="37"/>
      <c r="H53" s="37"/>
      <c r="I53" s="37"/>
      <c r="J53" s="134"/>
      <c r="K53" s="37"/>
      <c r="L53" s="37"/>
      <c r="M53" s="37"/>
      <c r="N53" s="37"/>
      <c r="O53" s="37"/>
    </row>
    <row r="54" spans="1:15" x14ac:dyDescent="0.25">
      <c r="B54" s="37"/>
      <c r="C54" s="37"/>
      <c r="D54" s="37"/>
      <c r="E54" s="37"/>
      <c r="F54" s="37"/>
      <c r="G54" s="37"/>
      <c r="H54" s="37"/>
      <c r="I54" s="37"/>
      <c r="J54" s="134"/>
      <c r="K54" s="37"/>
      <c r="L54" s="37"/>
      <c r="M54" s="37"/>
      <c r="N54" s="37"/>
      <c r="O54" s="37"/>
    </row>
    <row r="55" spans="1:15" x14ac:dyDescent="0.25">
      <c r="B55" s="37"/>
      <c r="C55" s="37"/>
      <c r="D55" s="37"/>
      <c r="E55" s="37"/>
      <c r="F55" s="37"/>
      <c r="G55" s="37"/>
      <c r="H55" s="37"/>
      <c r="I55" s="37"/>
      <c r="J55" s="134"/>
      <c r="K55" s="37"/>
      <c r="L55" s="37"/>
      <c r="M55" s="37"/>
      <c r="N55" s="37"/>
      <c r="O55" s="37"/>
    </row>
    <row r="56" spans="1:15" x14ac:dyDescent="0.25">
      <c r="B56" s="37"/>
      <c r="C56" s="37"/>
      <c r="D56" s="37"/>
      <c r="E56" s="37"/>
      <c r="F56" s="37"/>
      <c r="G56" s="37"/>
      <c r="H56" s="37"/>
      <c r="I56" s="37"/>
      <c r="J56" s="134"/>
      <c r="K56" s="37"/>
      <c r="L56" s="37"/>
      <c r="M56" s="37"/>
      <c r="N56" s="37"/>
      <c r="O56" s="37"/>
    </row>
    <row r="57" spans="1:15" x14ac:dyDescent="0.25">
      <c r="B57" s="37"/>
      <c r="C57" s="37"/>
      <c r="D57" s="37"/>
      <c r="E57" s="37"/>
      <c r="F57" s="37"/>
      <c r="G57" s="37"/>
      <c r="H57" s="37"/>
      <c r="I57" s="37"/>
      <c r="J57" s="134"/>
      <c r="K57" s="37"/>
      <c r="L57" s="37"/>
      <c r="M57" s="37"/>
      <c r="N57" s="37"/>
      <c r="O57" s="37"/>
    </row>
    <row r="58" spans="1:15" x14ac:dyDescent="0.25">
      <c r="B58" s="37"/>
      <c r="C58" s="37"/>
      <c r="D58" s="37"/>
      <c r="E58" s="37"/>
      <c r="F58" s="37"/>
      <c r="G58" s="37"/>
      <c r="H58" s="37"/>
      <c r="I58" s="37"/>
      <c r="J58" s="134"/>
      <c r="K58" s="37"/>
      <c r="L58" s="37"/>
      <c r="M58" s="37"/>
      <c r="N58" s="37"/>
      <c r="O58" s="37"/>
    </row>
    <row r="59" spans="1:15" x14ac:dyDescent="0.25">
      <c r="B59" s="37"/>
      <c r="C59" s="37"/>
      <c r="D59" s="37"/>
      <c r="E59" s="37"/>
      <c r="F59" s="37"/>
      <c r="G59" s="37"/>
      <c r="H59" s="37"/>
      <c r="I59" s="37"/>
      <c r="J59" s="134"/>
      <c r="K59" s="37"/>
      <c r="L59" s="37"/>
      <c r="M59" s="37"/>
      <c r="N59" s="37"/>
      <c r="O59" s="37"/>
    </row>
    <row r="60" spans="1:15" x14ac:dyDescent="0.25">
      <c r="B60" s="37"/>
      <c r="C60" s="37"/>
      <c r="D60" s="37"/>
      <c r="E60" s="37"/>
      <c r="F60" s="37"/>
      <c r="G60" s="37"/>
      <c r="H60" s="37"/>
      <c r="I60" s="37"/>
      <c r="J60" s="134"/>
      <c r="K60" s="37"/>
      <c r="L60" s="37"/>
      <c r="M60" s="37"/>
      <c r="N60" s="37"/>
      <c r="O60" s="37"/>
    </row>
    <row r="61" spans="1:15" x14ac:dyDescent="0.25">
      <c r="B61" s="37"/>
      <c r="C61" s="37"/>
      <c r="D61" s="37"/>
      <c r="E61" s="37"/>
      <c r="F61" s="37"/>
      <c r="G61" s="37"/>
      <c r="H61" s="37"/>
      <c r="I61" s="37"/>
      <c r="J61" s="134"/>
      <c r="K61" s="37"/>
      <c r="L61" s="37"/>
      <c r="M61" s="37"/>
      <c r="N61" s="37"/>
      <c r="O61" s="37"/>
    </row>
    <row r="62" spans="1:15" x14ac:dyDescent="0.25">
      <c r="B62" s="37"/>
      <c r="C62" s="37"/>
      <c r="D62" s="37"/>
      <c r="E62" s="37"/>
      <c r="F62" s="37"/>
      <c r="G62" s="37"/>
      <c r="H62" s="37"/>
      <c r="I62" s="37"/>
      <c r="J62" s="134"/>
      <c r="K62" s="37"/>
      <c r="L62" s="37"/>
      <c r="M62" s="37"/>
      <c r="N62" s="37"/>
      <c r="O62" s="37"/>
    </row>
    <row r="63" spans="1:15" x14ac:dyDescent="0.25">
      <c r="B63" s="37"/>
      <c r="C63" s="37"/>
      <c r="D63" s="37"/>
      <c r="E63" s="37"/>
      <c r="F63" s="37"/>
      <c r="G63" s="37"/>
      <c r="H63" s="37"/>
      <c r="I63" s="37"/>
      <c r="J63" s="134"/>
      <c r="K63" s="37"/>
      <c r="L63" s="37"/>
      <c r="M63" s="37"/>
      <c r="N63" s="37"/>
      <c r="O63" s="37"/>
    </row>
    <row r="64" spans="1:15" x14ac:dyDescent="0.25">
      <c r="B64" s="37"/>
      <c r="C64" s="37"/>
      <c r="D64" s="37"/>
      <c r="E64" s="37"/>
      <c r="F64" s="37"/>
      <c r="G64" s="37"/>
      <c r="H64" s="37"/>
      <c r="I64" s="37"/>
      <c r="J64" s="134"/>
      <c r="K64" s="37"/>
      <c r="L64" s="37"/>
      <c r="M64" s="37"/>
      <c r="N64" s="37"/>
      <c r="O64" s="37"/>
    </row>
    <row r="65" spans="2:15" x14ac:dyDescent="0.25">
      <c r="B65" s="37"/>
      <c r="C65" s="37"/>
      <c r="D65" s="37"/>
      <c r="E65" s="37"/>
      <c r="F65" s="37"/>
      <c r="G65" s="37"/>
      <c r="H65" s="37"/>
      <c r="I65" s="37"/>
      <c r="J65" s="134"/>
      <c r="K65" s="37"/>
      <c r="L65" s="37"/>
      <c r="M65" s="37"/>
      <c r="N65" s="37"/>
      <c r="O65" s="37"/>
    </row>
    <row r="71" spans="2:15" ht="39" customHeight="1" x14ac:dyDescent="0.25"/>
    <row r="73" spans="2:15" ht="17.25" customHeight="1" x14ac:dyDescent="0.25"/>
    <row r="91" spans="3:7" ht="14.25" customHeight="1" x14ac:dyDescent="0.25"/>
    <row r="96" spans="3:7" x14ac:dyDescent="0.25">
      <c r="C96" s="2"/>
      <c r="D96" s="2"/>
      <c r="E96" s="2"/>
      <c r="F96" s="2"/>
      <c r="G96" s="2"/>
    </row>
    <row r="100" spans="3:7" ht="36.75" customHeight="1" x14ac:dyDescent="0.25"/>
    <row r="102" spans="3:7" x14ac:dyDescent="0.25">
      <c r="C102" s="2"/>
      <c r="D102" s="2"/>
      <c r="E102" s="2"/>
      <c r="F102" s="2"/>
      <c r="G102" s="2"/>
    </row>
  </sheetData>
  <mergeCells count="9">
    <mergeCell ref="B51:H51"/>
    <mergeCell ref="G50:H50"/>
    <mergeCell ref="P29:S30"/>
    <mergeCell ref="B2:I2"/>
    <mergeCell ref="B6:H6"/>
    <mergeCell ref="B47:I47"/>
    <mergeCell ref="B42:I42"/>
    <mergeCell ref="B43:H43"/>
    <mergeCell ref="B44:H44"/>
  </mergeCells>
  <phoneticPr fontId="25" type="noConversion"/>
  <pageMargins left="0.27559055118110237" right="0.15748031496062992" top="0.39370078740157483" bottom="0.19685039370078741" header="0.31496062992125984" footer="0.11811023622047245"/>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K11"/>
  <sheetViews>
    <sheetView showGridLines="0" topLeftCell="A4" workbookViewId="0">
      <selection activeCell="B6" sqref="B6"/>
    </sheetView>
  </sheetViews>
  <sheetFormatPr baseColWidth="10" defaultRowHeight="15" x14ac:dyDescent="0.25"/>
  <cols>
    <col min="1" max="1" width="11.140625" customWidth="1"/>
    <col min="2" max="2" width="51.85546875" customWidth="1"/>
    <col min="3" max="3" width="5.85546875" customWidth="1"/>
    <col min="4" max="4" width="15.140625" customWidth="1"/>
    <col min="5" max="5" width="5.85546875" customWidth="1"/>
    <col min="6" max="6" width="15.140625" customWidth="1"/>
    <col min="7" max="7" width="5.85546875" customWidth="1"/>
    <col min="8" max="8" width="15.140625" customWidth="1"/>
    <col min="9" max="9" width="5.85546875" customWidth="1"/>
    <col min="10" max="10" width="15.140625" customWidth="1"/>
    <col min="11" max="11" width="4.140625" customWidth="1"/>
  </cols>
  <sheetData>
    <row r="1" spans="2:11" ht="15.75" thickBot="1" x14ac:dyDescent="0.3"/>
    <row r="2" spans="2:11" x14ac:dyDescent="0.25">
      <c r="B2" s="357" t="s">
        <v>70</v>
      </c>
      <c r="C2" s="358"/>
      <c r="D2" s="358"/>
      <c r="E2" s="358"/>
      <c r="F2" s="358"/>
      <c r="G2" s="358"/>
      <c r="H2" s="358"/>
      <c r="I2" s="358"/>
      <c r="J2" s="358"/>
      <c r="K2" s="359"/>
    </row>
    <row r="3" spans="2:11" x14ac:dyDescent="0.25">
      <c r="B3" s="360"/>
      <c r="C3" s="361"/>
      <c r="D3" s="361"/>
      <c r="E3" s="361"/>
      <c r="F3" s="361"/>
      <c r="G3" s="361"/>
      <c r="H3" s="361"/>
      <c r="I3" s="361"/>
      <c r="J3" s="361"/>
      <c r="K3" s="362"/>
    </row>
    <row r="4" spans="2:11" x14ac:dyDescent="0.25">
      <c r="B4" s="363" t="s">
        <v>298</v>
      </c>
      <c r="C4" s="364" t="s">
        <v>71</v>
      </c>
      <c r="D4" s="364"/>
      <c r="E4" s="365" t="s">
        <v>72</v>
      </c>
      <c r="F4" s="365"/>
      <c r="G4" s="365" t="s">
        <v>73</v>
      </c>
      <c r="H4" s="365"/>
      <c r="I4" s="365"/>
      <c r="J4" s="365"/>
      <c r="K4" s="366"/>
    </row>
    <row r="5" spans="2:11" ht="27" customHeight="1" x14ac:dyDescent="0.25">
      <c r="B5" s="363"/>
      <c r="C5" s="364"/>
      <c r="D5" s="364"/>
      <c r="E5" s="365"/>
      <c r="F5" s="365"/>
      <c r="G5" s="356" t="s">
        <v>74</v>
      </c>
      <c r="H5" s="356"/>
      <c r="I5" s="356" t="s">
        <v>75</v>
      </c>
      <c r="J5" s="356"/>
      <c r="K5" s="366"/>
    </row>
    <row r="6" spans="2:11" ht="38.25" x14ac:dyDescent="0.25">
      <c r="B6" s="173" t="s">
        <v>369</v>
      </c>
      <c r="C6" s="175">
        <v>1358</v>
      </c>
      <c r="D6" s="33">
        <f>+'Base Imponible '!I43</f>
        <v>5321142.4479999999</v>
      </c>
      <c r="E6" s="175">
        <v>1359</v>
      </c>
      <c r="F6" s="177"/>
      <c r="G6" s="175">
        <v>1360</v>
      </c>
      <c r="H6" s="177"/>
      <c r="I6" s="175">
        <v>1361</v>
      </c>
      <c r="J6" s="178"/>
      <c r="K6" s="179" t="s">
        <v>340</v>
      </c>
    </row>
    <row r="7" spans="2:11" x14ac:dyDescent="0.25">
      <c r="B7" s="173" t="s">
        <v>3</v>
      </c>
      <c r="C7" s="175">
        <v>1184</v>
      </c>
      <c r="D7" s="32">
        <f>'Base Imponible '!I44</f>
        <v>760163.20685714285</v>
      </c>
      <c r="E7" s="175">
        <v>1362</v>
      </c>
      <c r="F7" s="177"/>
      <c r="G7" s="175">
        <v>1363</v>
      </c>
      <c r="H7" s="177"/>
      <c r="I7" s="175">
        <v>1364</v>
      </c>
      <c r="J7" s="178"/>
      <c r="K7" s="179" t="s">
        <v>341</v>
      </c>
    </row>
    <row r="8" spans="2:11" ht="25.5" x14ac:dyDescent="0.25">
      <c r="B8" s="173" t="s">
        <v>4</v>
      </c>
      <c r="C8" s="175">
        <v>1365</v>
      </c>
      <c r="D8" s="33"/>
      <c r="E8" s="175">
        <v>1366</v>
      </c>
      <c r="F8" s="177"/>
      <c r="G8" s="175">
        <v>1367</v>
      </c>
      <c r="H8" s="177"/>
      <c r="I8" s="180"/>
      <c r="J8" s="180"/>
      <c r="K8" s="179" t="s">
        <v>340</v>
      </c>
    </row>
    <row r="9" spans="2:11" x14ac:dyDescent="0.25">
      <c r="B9" s="173" t="s">
        <v>3</v>
      </c>
      <c r="C9" s="175">
        <v>1185</v>
      </c>
      <c r="D9" s="32"/>
      <c r="E9" s="175">
        <v>1369</v>
      </c>
      <c r="F9" s="32"/>
      <c r="G9" s="175">
        <v>1370</v>
      </c>
      <c r="H9" s="32"/>
      <c r="I9" s="180"/>
      <c r="J9" s="180"/>
      <c r="K9" s="176" t="s">
        <v>341</v>
      </c>
    </row>
    <row r="10" spans="2:11" ht="25.5" x14ac:dyDescent="0.25">
      <c r="B10" s="173" t="s">
        <v>5</v>
      </c>
      <c r="C10" s="174">
        <v>1096</v>
      </c>
      <c r="D10" s="32">
        <f>D6-D7</f>
        <v>4560979.2411428569</v>
      </c>
      <c r="E10" s="174">
        <v>1097</v>
      </c>
      <c r="F10" s="32"/>
      <c r="G10" s="174">
        <v>1106</v>
      </c>
      <c r="H10" s="32"/>
      <c r="I10" s="175">
        <v>1372</v>
      </c>
      <c r="J10" s="32"/>
      <c r="K10" s="176" t="s">
        <v>342</v>
      </c>
    </row>
    <row r="11" spans="2:11" x14ac:dyDescent="0.25">
      <c r="B11" s="59"/>
      <c r="C11" s="59"/>
      <c r="D11" s="59"/>
      <c r="E11" s="59"/>
      <c r="F11" s="59"/>
      <c r="G11" s="59"/>
      <c r="H11" s="59"/>
      <c r="I11" s="59"/>
      <c r="J11" s="59"/>
      <c r="K11" s="59"/>
    </row>
  </sheetData>
  <mergeCells count="8">
    <mergeCell ref="I5:J5"/>
    <mergeCell ref="B2:K3"/>
    <mergeCell ref="B4:B5"/>
    <mergeCell ref="C4:D5"/>
    <mergeCell ref="E4:F5"/>
    <mergeCell ref="G4:J4"/>
    <mergeCell ref="K4:K5"/>
    <mergeCell ref="G5:H5"/>
  </mergeCells>
  <phoneticPr fontId="25"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8"/>
  <sheetViews>
    <sheetView showGridLines="0" topLeftCell="A13" zoomScale="80" zoomScaleNormal="80" zoomScaleSheetLayoutView="80" zoomScalePageLayoutView="80" workbookViewId="0">
      <selection activeCell="D23" sqref="D23"/>
    </sheetView>
  </sheetViews>
  <sheetFormatPr baseColWidth="10" defaultColWidth="11.42578125" defaultRowHeight="15.75" x14ac:dyDescent="0.25"/>
  <cols>
    <col min="1" max="1" width="6.140625" style="8" customWidth="1"/>
    <col min="2" max="2" width="100.85546875" style="8" customWidth="1"/>
    <col min="3" max="3" width="7.42578125" style="8" customWidth="1"/>
    <col min="4" max="4" width="23.140625" style="8" customWidth="1"/>
    <col min="5" max="5" width="5" style="8" customWidth="1"/>
    <col min="6" max="6" width="11.42578125" style="8"/>
    <col min="7" max="7" width="27.42578125" style="8" customWidth="1"/>
    <col min="8" max="11" width="11.42578125" style="8"/>
    <col min="12" max="12" width="12.85546875" style="8" bestFit="1" customWidth="1"/>
    <col min="13" max="16384" width="11.42578125" style="8"/>
  </cols>
  <sheetData>
    <row r="1" spans="2:12" ht="16.5" thickBot="1" x14ac:dyDescent="0.3"/>
    <row r="2" spans="2:12" x14ac:dyDescent="0.25">
      <c r="B2" s="367" t="s">
        <v>89</v>
      </c>
      <c r="C2" s="368"/>
      <c r="D2" s="368"/>
      <c r="E2" s="369"/>
      <c r="F2" s="59"/>
    </row>
    <row r="3" spans="2:12" ht="16.5" thickBot="1" x14ac:dyDescent="0.3">
      <c r="B3" s="370"/>
      <c r="C3" s="371"/>
      <c r="D3" s="371"/>
      <c r="E3" s="372"/>
      <c r="F3" s="59"/>
    </row>
    <row r="4" spans="2:12" ht="32.25" customHeight="1" thickBot="1" x14ac:dyDescent="0.3">
      <c r="B4" s="181"/>
      <c r="C4" s="182"/>
      <c r="D4" s="183" t="s">
        <v>343</v>
      </c>
      <c r="E4" s="184"/>
      <c r="F4" s="59"/>
    </row>
    <row r="5" spans="2:12" x14ac:dyDescent="0.25">
      <c r="B5" s="185" t="s">
        <v>53</v>
      </c>
      <c r="C5" s="186">
        <v>1600</v>
      </c>
      <c r="D5" s="187">
        <f>+'Base Imponible '!I5</f>
        <v>95000000</v>
      </c>
      <c r="E5" s="188" t="s">
        <v>340</v>
      </c>
      <c r="F5" s="59"/>
    </row>
    <row r="6" spans="2:12" x14ac:dyDescent="0.25">
      <c r="B6" s="185" t="s">
        <v>348</v>
      </c>
      <c r="C6" s="189">
        <v>1819</v>
      </c>
      <c r="D6" s="190">
        <f>'Base Imponible '!I7</f>
        <v>8000000</v>
      </c>
      <c r="E6" s="191" t="s">
        <v>340</v>
      </c>
      <c r="F6" s="59"/>
    </row>
    <row r="7" spans="2:12" ht="16.5" customHeight="1" x14ac:dyDescent="0.25">
      <c r="B7" s="192" t="s">
        <v>90</v>
      </c>
      <c r="C7" s="193">
        <v>1601</v>
      </c>
      <c r="D7" s="194"/>
      <c r="E7" s="191" t="s">
        <v>340</v>
      </c>
      <c r="F7" s="59"/>
    </row>
    <row r="8" spans="2:12" x14ac:dyDescent="0.25">
      <c r="B8" s="192" t="s">
        <v>91</v>
      </c>
      <c r="C8" s="193">
        <v>1602</v>
      </c>
      <c r="D8" s="195"/>
      <c r="E8" s="191" t="s">
        <v>340</v>
      </c>
      <c r="F8" s="59"/>
    </row>
    <row r="9" spans="2:12" x14ac:dyDescent="0.25">
      <c r="B9" s="192" t="s">
        <v>92</v>
      </c>
      <c r="C9" s="193">
        <v>1603</v>
      </c>
      <c r="D9" s="195"/>
      <c r="E9" s="191" t="s">
        <v>340</v>
      </c>
      <c r="F9" s="59"/>
    </row>
    <row r="10" spans="2:12" x14ac:dyDescent="0.25">
      <c r="B10" s="192" t="s">
        <v>227</v>
      </c>
      <c r="C10" s="193">
        <v>1604</v>
      </c>
      <c r="D10" s="195">
        <f>+'Base Imponible '!I15</f>
        <v>710000</v>
      </c>
      <c r="E10" s="196" t="s">
        <v>340</v>
      </c>
      <c r="F10" s="59"/>
    </row>
    <row r="11" spans="2:12" x14ac:dyDescent="0.25">
      <c r="B11" s="192" t="s">
        <v>370</v>
      </c>
      <c r="C11" s="193">
        <v>1605</v>
      </c>
      <c r="D11" s="194">
        <f>+'Base Imponible '!I19</f>
        <v>149000</v>
      </c>
      <c r="E11" s="196" t="s">
        <v>340</v>
      </c>
      <c r="F11" s="59"/>
    </row>
    <row r="12" spans="2:12" x14ac:dyDescent="0.25">
      <c r="B12" s="192" t="s">
        <v>242</v>
      </c>
      <c r="C12" s="193">
        <v>1606</v>
      </c>
      <c r="D12" s="197">
        <f>+'Base Imponible '!I6</f>
        <v>5000000</v>
      </c>
      <c r="E12" s="196" t="s">
        <v>340</v>
      </c>
      <c r="F12" s="59"/>
    </row>
    <row r="13" spans="2:12" x14ac:dyDescent="0.25">
      <c r="B13" s="192" t="s">
        <v>243</v>
      </c>
      <c r="C13" s="198">
        <v>1607</v>
      </c>
      <c r="D13" s="199">
        <f>+'Base Imponible '!I21+'Base Imponible '!I9</f>
        <v>904203</v>
      </c>
      <c r="E13" s="200" t="s">
        <v>340</v>
      </c>
      <c r="F13" s="59"/>
    </row>
    <row r="14" spans="2:12" s="36" customFormat="1" ht="30.75" customHeight="1" x14ac:dyDescent="0.25">
      <c r="B14" s="192" t="s">
        <v>228</v>
      </c>
      <c r="C14" s="193">
        <v>1608</v>
      </c>
      <c r="D14" s="201">
        <f>+'Base Imponible '!I23</f>
        <v>760163.20685714285</v>
      </c>
      <c r="E14" s="196" t="s">
        <v>340</v>
      </c>
      <c r="F14" s="202"/>
      <c r="L14" s="8"/>
    </row>
    <row r="15" spans="2:12" ht="16.5" thickBot="1" x14ac:dyDescent="0.3">
      <c r="B15" s="203" t="s">
        <v>39</v>
      </c>
      <c r="C15" s="204">
        <v>1609</v>
      </c>
      <c r="D15" s="205">
        <f>+'Base Imponible '!I20</f>
        <v>489119.99999999994</v>
      </c>
      <c r="E15" s="206" t="s">
        <v>340</v>
      </c>
      <c r="F15" s="59"/>
    </row>
    <row r="16" spans="2:12" ht="16.5" thickBot="1" x14ac:dyDescent="0.3">
      <c r="B16" s="207" t="s">
        <v>40</v>
      </c>
      <c r="C16" s="208">
        <v>1610</v>
      </c>
      <c r="D16" s="209">
        <f>SUM(D5:D15)</f>
        <v>111012486.20685714</v>
      </c>
      <c r="E16" s="210" t="s">
        <v>342</v>
      </c>
      <c r="F16" s="59"/>
    </row>
    <row r="17" spans="2:6" ht="15.75" customHeight="1" x14ac:dyDescent="0.25">
      <c r="B17" s="211" t="s">
        <v>41</v>
      </c>
      <c r="C17" s="212">
        <v>1611</v>
      </c>
      <c r="D17" s="213"/>
      <c r="E17" s="214" t="s">
        <v>341</v>
      </c>
      <c r="F17" s="59"/>
    </row>
    <row r="18" spans="2:6" x14ac:dyDescent="0.25">
      <c r="B18" s="192" t="s">
        <v>42</v>
      </c>
      <c r="C18" s="193">
        <v>1612</v>
      </c>
      <c r="D18" s="215"/>
      <c r="E18" s="196" t="s">
        <v>341</v>
      </c>
      <c r="F18" s="59"/>
    </row>
    <row r="19" spans="2:6" ht="15.75" customHeight="1" x14ac:dyDescent="0.25">
      <c r="B19" s="192" t="s">
        <v>167</v>
      </c>
      <c r="C19" s="193">
        <v>1613</v>
      </c>
      <c r="D19" s="215"/>
      <c r="E19" s="196" t="s">
        <v>341</v>
      </c>
      <c r="F19" s="59"/>
    </row>
    <row r="20" spans="2:6" x14ac:dyDescent="0.25">
      <c r="B20" s="216" t="s">
        <v>54</v>
      </c>
      <c r="C20" s="193">
        <v>1614</v>
      </c>
      <c r="D20" s="215">
        <f>-'Base Imponible '!I27</f>
        <v>22000000</v>
      </c>
      <c r="E20" s="196" t="s">
        <v>341</v>
      </c>
      <c r="F20" s="59"/>
    </row>
    <row r="21" spans="2:6" x14ac:dyDescent="0.25">
      <c r="B21" s="216" t="s">
        <v>349</v>
      </c>
      <c r="C21" s="217">
        <v>1820</v>
      </c>
      <c r="D21" s="218">
        <f>-'Base Imponible '!I28</f>
        <v>2000000</v>
      </c>
      <c r="E21" s="196" t="s">
        <v>341</v>
      </c>
      <c r="F21" s="59"/>
    </row>
    <row r="22" spans="2:6" x14ac:dyDescent="0.25">
      <c r="B22" s="192" t="s">
        <v>62</v>
      </c>
      <c r="C22" s="193">
        <v>1615</v>
      </c>
      <c r="D22" s="215"/>
      <c r="E22" s="196" t="s">
        <v>341</v>
      </c>
      <c r="F22" s="59"/>
    </row>
    <row r="23" spans="2:6" x14ac:dyDescent="0.25">
      <c r="B23" s="192" t="s">
        <v>168</v>
      </c>
      <c r="C23" s="212">
        <v>1616</v>
      </c>
      <c r="D23" s="215">
        <f>-'Base Imponible '!I30</f>
        <v>8505000</v>
      </c>
      <c r="E23" s="214" t="s">
        <v>341</v>
      </c>
      <c r="F23" s="59"/>
    </row>
    <row r="24" spans="2:6" x14ac:dyDescent="0.25">
      <c r="B24" s="192" t="s">
        <v>169</v>
      </c>
      <c r="C24" s="193">
        <v>1617</v>
      </c>
      <c r="D24" s="215">
        <f>-'Base Imponible '!I31</f>
        <v>1000000</v>
      </c>
      <c r="E24" s="196" t="s">
        <v>341</v>
      </c>
      <c r="F24" s="59"/>
    </row>
    <row r="25" spans="2:6" ht="15.75" customHeight="1" x14ac:dyDescent="0.25">
      <c r="B25" s="192" t="s">
        <v>170</v>
      </c>
      <c r="C25" s="193">
        <v>1618</v>
      </c>
      <c r="D25" s="215">
        <f>-'Base Imponible '!I29</f>
        <v>8000000</v>
      </c>
      <c r="E25" s="196" t="s">
        <v>341</v>
      </c>
      <c r="F25" s="59"/>
    </row>
    <row r="26" spans="2:6" x14ac:dyDescent="0.25">
      <c r="B26" s="192" t="s">
        <v>171</v>
      </c>
      <c r="C26" s="212">
        <v>1620</v>
      </c>
      <c r="D26" s="215">
        <f>-'Base Imponible '!I33</f>
        <v>860000</v>
      </c>
      <c r="E26" s="214" t="s">
        <v>341</v>
      </c>
      <c r="F26" s="59"/>
    </row>
    <row r="27" spans="2:6" x14ac:dyDescent="0.25">
      <c r="B27" s="192" t="s">
        <v>23</v>
      </c>
      <c r="C27" s="193">
        <v>1621</v>
      </c>
      <c r="D27" s="215"/>
      <c r="E27" s="196" t="s">
        <v>341</v>
      </c>
      <c r="F27" s="59"/>
    </row>
    <row r="28" spans="2:6" x14ac:dyDescent="0.25">
      <c r="B28" s="192" t="s">
        <v>172</v>
      </c>
      <c r="C28" s="193">
        <v>1622</v>
      </c>
      <c r="D28" s="215">
        <f>-'Base Imponible '!I34</f>
        <v>280000</v>
      </c>
      <c r="E28" s="196" t="s">
        <v>341</v>
      </c>
      <c r="F28" s="59"/>
    </row>
    <row r="29" spans="2:6" x14ac:dyDescent="0.25">
      <c r="B29" s="192" t="s">
        <v>245</v>
      </c>
      <c r="C29" s="212">
        <v>1624</v>
      </c>
      <c r="D29" s="215"/>
      <c r="E29" s="214" t="s">
        <v>341</v>
      </c>
      <c r="F29" s="59"/>
    </row>
    <row r="30" spans="2:6" x14ac:dyDescent="0.25">
      <c r="B30" s="192" t="s">
        <v>246</v>
      </c>
      <c r="C30" s="212">
        <v>1625</v>
      </c>
      <c r="D30" s="215">
        <f>-'Base Imponible '!I32</f>
        <v>201000</v>
      </c>
      <c r="E30" s="214" t="s">
        <v>341</v>
      </c>
      <c r="F30" s="59"/>
    </row>
    <row r="31" spans="2:6" x14ac:dyDescent="0.25">
      <c r="B31" s="192" t="s">
        <v>67</v>
      </c>
      <c r="C31" s="212">
        <v>1626</v>
      </c>
      <c r="D31" s="215"/>
      <c r="E31" s="214" t="s">
        <v>341</v>
      </c>
      <c r="F31" s="59"/>
    </row>
    <row r="32" spans="2:6" x14ac:dyDescent="0.25">
      <c r="B32" s="192" t="s">
        <v>24</v>
      </c>
      <c r="C32" s="212">
        <v>1627</v>
      </c>
      <c r="D32" s="215"/>
      <c r="E32" s="214" t="s">
        <v>341</v>
      </c>
      <c r="F32" s="59"/>
    </row>
    <row r="33" spans="2:6" x14ac:dyDescent="0.25">
      <c r="B33" s="203" t="s">
        <v>247</v>
      </c>
      <c r="C33" s="204">
        <v>1628</v>
      </c>
      <c r="D33" s="320"/>
      <c r="E33" s="214" t="s">
        <v>341</v>
      </c>
      <c r="F33" s="59"/>
    </row>
    <row r="34" spans="2:6" x14ac:dyDescent="0.25">
      <c r="B34" s="318" t="s">
        <v>402</v>
      </c>
      <c r="C34" s="319">
        <v>1909</v>
      </c>
      <c r="D34" s="320"/>
      <c r="E34" s="214" t="s">
        <v>341</v>
      </c>
      <c r="F34" s="59"/>
    </row>
    <row r="35" spans="2:6" ht="16.5" thickBot="1" x14ac:dyDescent="0.3">
      <c r="B35" s="219" t="s">
        <v>25</v>
      </c>
      <c r="C35" s="220">
        <v>1629</v>
      </c>
      <c r="D35" s="221">
        <f>SUM(D17:D33)</f>
        <v>42846000</v>
      </c>
      <c r="E35" s="222" t="s">
        <v>342</v>
      </c>
      <c r="F35" s="44"/>
    </row>
    <row r="36" spans="2:6" ht="32.25" customHeight="1" thickBot="1" x14ac:dyDescent="0.3">
      <c r="B36" s="219" t="s">
        <v>26</v>
      </c>
      <c r="C36" s="220">
        <v>1630</v>
      </c>
      <c r="D36" s="221">
        <f>+D16-D35</f>
        <v>68166486.206857145</v>
      </c>
      <c r="E36" s="222" t="s">
        <v>342</v>
      </c>
      <c r="F36" s="59"/>
    </row>
    <row r="37" spans="2:6" x14ac:dyDescent="0.25">
      <c r="B37" s="59"/>
      <c r="C37" s="59"/>
      <c r="D37" s="59"/>
      <c r="E37" s="59"/>
      <c r="F37" s="59"/>
    </row>
    <row r="38" spans="2:6" ht="16.5" customHeight="1" x14ac:dyDescent="0.25">
      <c r="B38" s="30"/>
    </row>
  </sheetData>
  <mergeCells count="1">
    <mergeCell ref="B2:E3"/>
  </mergeCells>
  <phoneticPr fontId="25" type="noConversion"/>
  <pageMargins left="0.39" right="0.63" top="0.46" bottom="0.22" header="0.31496062992125984" footer="0.13"/>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zoomScaleNormal="100" zoomScalePageLayoutView="110" workbookViewId="0">
      <selection activeCell="F23" sqref="F23"/>
    </sheetView>
  </sheetViews>
  <sheetFormatPr baseColWidth="10" defaultColWidth="9.140625" defaultRowHeight="15" x14ac:dyDescent="0.25"/>
  <cols>
    <col min="1" max="1" width="4.42578125" style="1" customWidth="1"/>
    <col min="2" max="2" width="10" style="1" customWidth="1"/>
    <col min="3" max="3" width="24.42578125" style="1" customWidth="1"/>
    <col min="4" max="4" width="16.85546875" style="1" customWidth="1"/>
    <col min="5" max="5" width="14" style="1" customWidth="1"/>
    <col min="6" max="6" width="16.42578125" style="1" customWidth="1"/>
    <col min="7" max="7" width="15.85546875" style="1" customWidth="1"/>
    <col min="8" max="8" width="12.42578125" style="1" customWidth="1"/>
    <col min="9" max="9" width="13.42578125" style="1" customWidth="1"/>
    <col min="10" max="10" width="10.85546875" style="1" customWidth="1"/>
    <col min="11" max="11" width="11.85546875" style="1" customWidth="1"/>
    <col min="12" max="16384" width="9.140625" style="1"/>
  </cols>
  <sheetData>
    <row r="1" spans="1:6" ht="15.75" thickBot="1" x14ac:dyDescent="0.3"/>
    <row r="2" spans="1:6" ht="19.5" thickBot="1" x14ac:dyDescent="0.3">
      <c r="A2" s="3"/>
      <c r="B2" s="373" t="s">
        <v>404</v>
      </c>
      <c r="C2" s="374"/>
      <c r="D2" s="374"/>
      <c r="E2" s="374"/>
      <c r="F2" s="375"/>
    </row>
    <row r="3" spans="1:6" x14ac:dyDescent="0.25">
      <c r="B3" s="172"/>
      <c r="C3" s="169"/>
      <c r="D3" s="44"/>
      <c r="E3" s="37"/>
      <c r="F3" s="170" t="s">
        <v>261</v>
      </c>
    </row>
    <row r="4" spans="1:6" x14ac:dyDescent="0.25">
      <c r="B4" s="376" t="s">
        <v>403</v>
      </c>
      <c r="C4" s="377"/>
      <c r="D4" s="377"/>
      <c r="E4" s="378"/>
      <c r="F4" s="142">
        <f>+Antecedentes!H55</f>
        <v>48731000</v>
      </c>
    </row>
    <row r="5" spans="1:6" x14ac:dyDescent="0.25">
      <c r="B5" s="172" t="s">
        <v>326</v>
      </c>
      <c r="C5" s="37"/>
      <c r="D5" s="37"/>
      <c r="E5" s="37"/>
      <c r="F5" s="142">
        <f>+'Base Imponible '!K38</f>
        <v>68166486.206857145</v>
      </c>
    </row>
    <row r="6" spans="1:6" x14ac:dyDescent="0.25">
      <c r="B6" s="172" t="s">
        <v>368</v>
      </c>
      <c r="C6" s="37"/>
      <c r="D6" s="37"/>
      <c r="E6" s="37"/>
      <c r="F6" s="142">
        <f>-'Base Imponible '!I19</f>
        <v>-149000</v>
      </c>
    </row>
    <row r="7" spans="1:6" x14ac:dyDescent="0.25">
      <c r="B7" s="172" t="s">
        <v>29</v>
      </c>
      <c r="C7" s="169"/>
      <c r="D7" s="44"/>
      <c r="E7" s="37"/>
      <c r="F7" s="142">
        <f>-Antecedentes!E79</f>
        <v>-16000000</v>
      </c>
    </row>
    <row r="8" spans="1:6" x14ac:dyDescent="0.25">
      <c r="B8" s="172" t="s">
        <v>30</v>
      </c>
      <c r="C8" s="169"/>
      <c r="D8" s="44"/>
      <c r="E8" s="37"/>
      <c r="F8" s="144">
        <f>-Antecedentes!L50</f>
        <v>-140000</v>
      </c>
    </row>
    <row r="9" spans="1:6" x14ac:dyDescent="0.25">
      <c r="B9" s="172" t="s">
        <v>143</v>
      </c>
      <c r="C9" s="169"/>
      <c r="D9" s="44"/>
      <c r="E9" s="37"/>
      <c r="F9" s="144">
        <f>-'Base Imponible '!I23</f>
        <v>-760163.20685714285</v>
      </c>
    </row>
    <row r="10" spans="1:6" x14ac:dyDescent="0.25">
      <c r="B10" s="172" t="s">
        <v>88</v>
      </c>
      <c r="C10" s="169"/>
      <c r="D10" s="44"/>
      <c r="E10" s="37"/>
      <c r="F10" s="144">
        <f>-'R22'!D15</f>
        <v>-489119.99999999994</v>
      </c>
    </row>
    <row r="11" spans="1:6" x14ac:dyDescent="0.25">
      <c r="B11" s="234" t="s">
        <v>335</v>
      </c>
      <c r="C11" s="232"/>
      <c r="D11" s="233"/>
      <c r="E11" s="94"/>
      <c r="F11" s="287">
        <f>SUM(F3:F10)</f>
        <v>99359203</v>
      </c>
    </row>
    <row r="12" spans="1:6" ht="15.75" x14ac:dyDescent="0.25">
      <c r="F12" s="4"/>
    </row>
  </sheetData>
  <mergeCells count="2">
    <mergeCell ref="B2:F2"/>
    <mergeCell ref="B4:E4"/>
  </mergeCells>
  <phoneticPr fontId="25"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7"/>
  <sheetViews>
    <sheetView showGridLines="0" zoomScale="90" zoomScaleNormal="90" zoomScalePageLayoutView="90" workbookViewId="0">
      <selection activeCell="F5" sqref="F5"/>
    </sheetView>
  </sheetViews>
  <sheetFormatPr baseColWidth="10" defaultColWidth="8.85546875" defaultRowHeight="15.75" x14ac:dyDescent="0.25"/>
  <cols>
    <col min="1" max="1" width="2.42578125" customWidth="1"/>
    <col min="2" max="2" width="75.85546875" style="8" customWidth="1"/>
    <col min="3" max="3" width="5.42578125" style="8" bestFit="1" customWidth="1"/>
    <col min="4" max="4" width="16" style="8" customWidth="1"/>
    <col min="5" max="5" width="4.85546875" style="8" customWidth="1"/>
    <col min="6" max="6" width="18.42578125" customWidth="1"/>
    <col min="8" max="8" width="11.85546875" bestFit="1" customWidth="1"/>
  </cols>
  <sheetData>
    <row r="1" spans="2:5" thickBot="1" x14ac:dyDescent="0.3">
      <c r="B1" s="59"/>
      <c r="C1" s="59"/>
      <c r="D1" s="59"/>
      <c r="E1" s="59"/>
    </row>
    <row r="2" spans="2:5" ht="27.75" customHeight="1" x14ac:dyDescent="0.25">
      <c r="B2" s="367" t="s">
        <v>68</v>
      </c>
      <c r="C2" s="368"/>
      <c r="D2" s="368"/>
      <c r="E2" s="369"/>
    </row>
    <row r="3" spans="2:5" ht="22.5" customHeight="1" thickBot="1" x14ac:dyDescent="0.3">
      <c r="B3" s="370"/>
      <c r="C3" s="371"/>
      <c r="D3" s="371"/>
      <c r="E3" s="372"/>
    </row>
    <row r="4" spans="2:5" ht="15" x14ac:dyDescent="0.25">
      <c r="B4" s="211" t="s">
        <v>350</v>
      </c>
      <c r="C4" s="223">
        <v>1580</v>
      </c>
      <c r="D4" s="224">
        <f>+Antecedentes!H55</f>
        <v>48731000</v>
      </c>
      <c r="E4" s="206" t="s">
        <v>340</v>
      </c>
    </row>
    <row r="5" spans="2:5" ht="15" x14ac:dyDescent="0.25">
      <c r="B5" s="192" t="s">
        <v>351</v>
      </c>
      <c r="C5" s="223">
        <v>1582</v>
      </c>
      <c r="D5" s="225"/>
      <c r="E5" s="226" t="s">
        <v>341</v>
      </c>
    </row>
    <row r="6" spans="2:5" ht="25.5" x14ac:dyDescent="0.25">
      <c r="B6" s="216" t="s">
        <v>371</v>
      </c>
      <c r="C6" s="223">
        <v>1573</v>
      </c>
      <c r="D6" s="225"/>
      <c r="E6" s="226" t="s">
        <v>340</v>
      </c>
    </row>
    <row r="7" spans="2:5" ht="15" x14ac:dyDescent="0.25">
      <c r="B7" s="192" t="s">
        <v>248</v>
      </c>
      <c r="C7" s="223">
        <v>1574</v>
      </c>
      <c r="D7" s="225"/>
      <c r="E7" s="226" t="s">
        <v>340</v>
      </c>
    </row>
    <row r="8" spans="2:5" ht="15" x14ac:dyDescent="0.25">
      <c r="B8" s="192" t="s">
        <v>249</v>
      </c>
      <c r="C8" s="223">
        <v>1575</v>
      </c>
      <c r="D8" s="225"/>
      <c r="E8" s="226" t="s">
        <v>341</v>
      </c>
    </row>
    <row r="9" spans="2:5" ht="15" x14ac:dyDescent="0.25">
      <c r="B9" s="192" t="s">
        <v>229</v>
      </c>
      <c r="C9" s="223">
        <v>1712</v>
      </c>
      <c r="D9" s="225">
        <f>+'CPT Simplificado'!$F$5</f>
        <v>68166486.206857145</v>
      </c>
      <c r="E9" s="226" t="s">
        <v>340</v>
      </c>
    </row>
    <row r="10" spans="2:5" ht="15" x14ac:dyDescent="0.25">
      <c r="B10" s="192" t="s">
        <v>230</v>
      </c>
      <c r="C10" s="223">
        <v>1713</v>
      </c>
      <c r="D10" s="225"/>
      <c r="E10" s="226" t="s">
        <v>341</v>
      </c>
    </row>
    <row r="11" spans="2:5" ht="15" x14ac:dyDescent="0.25">
      <c r="B11" s="192" t="s">
        <v>24</v>
      </c>
      <c r="C11" s="223">
        <v>1714</v>
      </c>
      <c r="D11" s="225"/>
      <c r="E11" s="226" t="s">
        <v>340</v>
      </c>
    </row>
    <row r="12" spans="2:5" ht="15" x14ac:dyDescent="0.25">
      <c r="B12" s="192" t="s">
        <v>69</v>
      </c>
      <c r="C12" s="223">
        <v>1576</v>
      </c>
      <c r="D12" s="225">
        <f>-'CPT Simplificado'!F7</f>
        <v>16000000</v>
      </c>
      <c r="E12" s="226" t="s">
        <v>341</v>
      </c>
    </row>
    <row r="13" spans="2:5" ht="25.5" x14ac:dyDescent="0.25">
      <c r="B13" s="192" t="s">
        <v>228</v>
      </c>
      <c r="C13" s="223">
        <v>1715</v>
      </c>
      <c r="D13" s="225">
        <f>-'CPT Simplificado'!$F$9</f>
        <v>760163.20685714285</v>
      </c>
      <c r="E13" s="226" t="s">
        <v>341</v>
      </c>
    </row>
    <row r="14" spans="2:5" ht="15" x14ac:dyDescent="0.25">
      <c r="B14" s="192" t="s">
        <v>231</v>
      </c>
      <c r="C14" s="223">
        <v>1577</v>
      </c>
      <c r="D14" s="225">
        <f>-'CPT Simplificado'!$F$8</f>
        <v>140000</v>
      </c>
      <c r="E14" s="226" t="s">
        <v>341</v>
      </c>
    </row>
    <row r="15" spans="2:5" ht="15" x14ac:dyDescent="0.25">
      <c r="B15" s="192" t="s">
        <v>39</v>
      </c>
      <c r="C15" s="223">
        <v>1716</v>
      </c>
      <c r="D15" s="225">
        <f>-'CPT Simplificado'!F10</f>
        <v>489119.99999999994</v>
      </c>
      <c r="E15" s="226" t="s">
        <v>341</v>
      </c>
    </row>
    <row r="16" spans="2:5" ht="25.5" x14ac:dyDescent="0.25">
      <c r="B16" s="192" t="s">
        <v>327</v>
      </c>
      <c r="C16" s="223">
        <v>1578</v>
      </c>
      <c r="D16" s="225">
        <f>-'CPT Simplificado'!F6</f>
        <v>149000</v>
      </c>
      <c r="E16" s="226" t="s">
        <v>341</v>
      </c>
    </row>
    <row r="17" spans="2:5" ht="15" x14ac:dyDescent="0.25">
      <c r="B17" s="192" t="s">
        <v>250</v>
      </c>
      <c r="C17" s="223">
        <v>1584</v>
      </c>
      <c r="D17" s="224"/>
      <c r="E17" s="226" t="s">
        <v>340</v>
      </c>
    </row>
    <row r="18" spans="2:5" thickBot="1" x14ac:dyDescent="0.3">
      <c r="B18" s="192" t="s">
        <v>251</v>
      </c>
      <c r="C18" s="223">
        <v>1585</v>
      </c>
      <c r="D18" s="225"/>
      <c r="E18" s="226" t="s">
        <v>341</v>
      </c>
    </row>
    <row r="19" spans="2:5" thickBot="1" x14ac:dyDescent="0.3">
      <c r="B19" s="227" t="s">
        <v>51</v>
      </c>
      <c r="C19" s="228">
        <v>1581</v>
      </c>
      <c r="D19" s="229">
        <f>+D4+D9-D13-D14-D16-D12-D15</f>
        <v>99359203</v>
      </c>
      <c r="E19" s="210" t="s">
        <v>342</v>
      </c>
    </row>
    <row r="20" spans="2:5" thickBot="1" x14ac:dyDescent="0.3">
      <c r="B20" s="230" t="s">
        <v>52</v>
      </c>
      <c r="C20" s="228">
        <v>1583</v>
      </c>
      <c r="D20" s="231"/>
      <c r="E20" s="210" t="s">
        <v>342</v>
      </c>
    </row>
    <row r="27" spans="2:5" x14ac:dyDescent="0.25">
      <c r="B27" s="30"/>
    </row>
  </sheetData>
  <mergeCells count="1">
    <mergeCell ref="B2:E3"/>
  </mergeCells>
  <phoneticPr fontId="25"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1"/>
  <sheetViews>
    <sheetView showGridLines="0" workbookViewId="0">
      <selection activeCell="E5" sqref="E5:E7"/>
    </sheetView>
  </sheetViews>
  <sheetFormatPr baseColWidth="10" defaultColWidth="9.140625" defaultRowHeight="15" x14ac:dyDescent="0.25"/>
  <cols>
    <col min="1" max="1" width="4.42578125" style="1" customWidth="1"/>
    <col min="2" max="2" width="17.5703125" style="1" customWidth="1"/>
    <col min="3" max="3" width="14" style="1" customWidth="1"/>
    <col min="4" max="4" width="14.140625" style="1" customWidth="1"/>
    <col min="5" max="5" width="17.42578125" style="1" customWidth="1"/>
    <col min="6" max="6" width="16.85546875" style="1" customWidth="1"/>
    <col min="7" max="7" width="13.85546875" style="1" customWidth="1"/>
    <col min="8" max="8" width="11.140625" style="1" customWidth="1"/>
    <col min="9" max="9" width="13.42578125" style="1" customWidth="1"/>
    <col min="10" max="11" width="15.85546875" style="1" customWidth="1"/>
    <col min="12" max="12" width="14.140625" style="1" customWidth="1"/>
    <col min="13" max="14" width="12.42578125" style="1" customWidth="1"/>
    <col min="15" max="16384" width="9.140625" style="1"/>
  </cols>
  <sheetData>
    <row r="2" spans="1:14" ht="15.75" thickBot="1" x14ac:dyDescent="0.3"/>
    <row r="3" spans="1:14" ht="19.5" customHeight="1" thickBot="1" x14ac:dyDescent="0.3">
      <c r="A3" s="3" t="s">
        <v>144</v>
      </c>
      <c r="B3" s="348" t="s">
        <v>215</v>
      </c>
      <c r="C3" s="349"/>
      <c r="D3" s="349"/>
      <c r="E3" s="349"/>
      <c r="F3" s="349"/>
      <c r="G3" s="349"/>
      <c r="H3" s="349"/>
      <c r="I3" s="349"/>
      <c r="J3" s="349"/>
      <c r="K3" s="349"/>
      <c r="L3" s="349"/>
      <c r="M3" s="349"/>
      <c r="N3" s="350"/>
    </row>
    <row r="4" spans="1:14" ht="29.25" customHeight="1" x14ac:dyDescent="0.25">
      <c r="B4" s="389" t="s">
        <v>216</v>
      </c>
      <c r="C4" s="389" t="s">
        <v>217</v>
      </c>
      <c r="D4" s="389" t="s">
        <v>218</v>
      </c>
      <c r="E4" s="390" t="s">
        <v>32</v>
      </c>
      <c r="F4" s="391"/>
      <c r="G4" s="384" t="s">
        <v>255</v>
      </c>
      <c r="H4" s="385"/>
      <c r="I4" s="385"/>
      <c r="J4" s="385"/>
      <c r="K4" s="385"/>
      <c r="L4" s="386"/>
      <c r="M4" s="379" t="s">
        <v>83</v>
      </c>
      <c r="N4" s="379" t="s">
        <v>84</v>
      </c>
    </row>
    <row r="5" spans="1:14" ht="37.5" customHeight="1" x14ac:dyDescent="0.25">
      <c r="B5" s="389"/>
      <c r="C5" s="389"/>
      <c r="D5" s="389"/>
      <c r="E5" s="379" t="s">
        <v>219</v>
      </c>
      <c r="F5" s="379" t="s">
        <v>220</v>
      </c>
      <c r="G5" s="381" t="s">
        <v>221</v>
      </c>
      <c r="H5" s="382"/>
      <c r="I5" s="382"/>
      <c r="J5" s="383"/>
      <c r="K5" s="381" t="s">
        <v>118</v>
      </c>
      <c r="L5" s="383"/>
      <c r="M5" s="379"/>
      <c r="N5" s="379"/>
    </row>
    <row r="6" spans="1:14" ht="27" customHeight="1" x14ac:dyDescent="0.25">
      <c r="B6" s="389"/>
      <c r="C6" s="389"/>
      <c r="D6" s="389"/>
      <c r="E6" s="379"/>
      <c r="F6" s="379"/>
      <c r="G6" s="387" t="s">
        <v>222</v>
      </c>
      <c r="H6" s="387"/>
      <c r="I6" s="387" t="s">
        <v>223</v>
      </c>
      <c r="J6" s="387"/>
      <c r="K6" s="388" t="s">
        <v>224</v>
      </c>
      <c r="L6" s="388" t="s">
        <v>225</v>
      </c>
      <c r="M6" s="379"/>
      <c r="N6" s="379"/>
    </row>
    <row r="7" spans="1:14" ht="39" customHeight="1" x14ac:dyDescent="0.25">
      <c r="B7" s="384"/>
      <c r="C7" s="384"/>
      <c r="D7" s="384"/>
      <c r="E7" s="380"/>
      <c r="F7" s="380"/>
      <c r="G7" s="235" t="s">
        <v>256</v>
      </c>
      <c r="H7" s="235" t="s">
        <v>257</v>
      </c>
      <c r="I7" s="235" t="s">
        <v>256</v>
      </c>
      <c r="J7" s="235" t="s">
        <v>257</v>
      </c>
      <c r="K7" s="380"/>
      <c r="L7" s="380"/>
      <c r="M7" s="380"/>
      <c r="N7" s="380"/>
    </row>
    <row r="8" spans="1:14" ht="14.25" customHeight="1" x14ac:dyDescent="0.25">
      <c r="B8" s="313" t="s">
        <v>226</v>
      </c>
      <c r="C8" s="238">
        <v>0.5</v>
      </c>
      <c r="D8" s="236">
        <f>ROUND('Base Imponible '!$K$38*C8,0)</f>
        <v>34083243</v>
      </c>
      <c r="E8" s="236">
        <f>ROUND('Base Imponible '!$I$23*C8,0)</f>
        <v>380082</v>
      </c>
      <c r="F8" s="236">
        <f>+Antecedentes!E77</f>
        <v>8000000</v>
      </c>
      <c r="G8" s="236"/>
      <c r="H8" s="236">
        <f>ROUND((+'Base Imponible '!H17+'Base Imponible '!H18)*C8,0)</f>
        <v>28267</v>
      </c>
      <c r="I8" s="236"/>
      <c r="J8" s="236">
        <f>ROUND(+'Base Imponible '!H16*C8,0)</f>
        <v>46233</v>
      </c>
      <c r="K8" s="236"/>
      <c r="L8" s="236"/>
      <c r="M8" s="236">
        <f>+'Base Imponible '!I50/2</f>
        <v>244559.99999999997</v>
      </c>
      <c r="N8" s="236">
        <f>ROUND(+Antecedentes!G85*C8,0)</f>
        <v>136539</v>
      </c>
    </row>
    <row r="9" spans="1:14" x14ac:dyDescent="0.25">
      <c r="B9" s="314" t="s">
        <v>325</v>
      </c>
      <c r="C9" s="239">
        <v>0.5</v>
      </c>
      <c r="D9" s="237">
        <f>ROUND('Base Imponible '!$K$38*C9,0)</f>
        <v>34083243</v>
      </c>
      <c r="E9" s="237">
        <f>ROUND('Base Imponible '!$I$23*C9-1,0)</f>
        <v>380081</v>
      </c>
      <c r="F9" s="237">
        <f>+Antecedentes!E78</f>
        <v>8000000</v>
      </c>
      <c r="G9" s="237"/>
      <c r="H9" s="237">
        <f>+H8</f>
        <v>28267</v>
      </c>
      <c r="I9" s="237"/>
      <c r="J9" s="237">
        <f>+J8</f>
        <v>46233</v>
      </c>
      <c r="K9" s="237"/>
      <c r="L9" s="237"/>
      <c r="M9" s="237">
        <f>+M8</f>
        <v>244559.99999999997</v>
      </c>
      <c r="N9" s="237">
        <f>+N8</f>
        <v>136539</v>
      </c>
    </row>
    <row r="10" spans="1:14" ht="14.25" customHeight="1" x14ac:dyDescent="0.25">
      <c r="B10" s="37"/>
      <c r="C10" s="240">
        <f t="shared" ref="C10:D10" si="0">SUM(C8:C9)</f>
        <v>1</v>
      </c>
      <c r="D10" s="241">
        <f t="shared" si="0"/>
        <v>68166486</v>
      </c>
      <c r="E10" s="241">
        <f t="shared" ref="E10:N10" si="1">SUM(E8:E9)</f>
        <v>760163</v>
      </c>
      <c r="F10" s="241">
        <f t="shared" si="1"/>
        <v>16000000</v>
      </c>
      <c r="G10" s="241">
        <f t="shared" si="1"/>
        <v>0</v>
      </c>
      <c r="H10" s="241">
        <f t="shared" si="1"/>
        <v>56534</v>
      </c>
      <c r="I10" s="241">
        <f t="shared" si="1"/>
        <v>0</v>
      </c>
      <c r="J10" s="241">
        <f t="shared" si="1"/>
        <v>92466</v>
      </c>
      <c r="K10" s="241">
        <f t="shared" si="1"/>
        <v>0</v>
      </c>
      <c r="L10" s="241">
        <f t="shared" si="1"/>
        <v>0</v>
      </c>
      <c r="M10" s="241">
        <f t="shared" si="1"/>
        <v>489119.99999999994</v>
      </c>
      <c r="N10" s="241">
        <f t="shared" si="1"/>
        <v>273078</v>
      </c>
    </row>
    <row r="11" spans="1:14" ht="14.25" customHeight="1" x14ac:dyDescent="0.25">
      <c r="B11" s="37"/>
      <c r="C11" s="37"/>
      <c r="D11" s="37"/>
      <c r="E11" s="242"/>
      <c r="F11" s="37"/>
      <c r="G11" s="242"/>
      <c r="H11" s="37"/>
      <c r="I11" s="242"/>
      <c r="J11" s="242"/>
      <c r="K11" s="37"/>
      <c r="L11" s="37"/>
      <c r="M11" s="37"/>
      <c r="N11" s="37"/>
    </row>
    <row r="12" spans="1:14" ht="14.25" customHeight="1" x14ac:dyDescent="0.25">
      <c r="E12" s="10"/>
      <c r="G12" s="11"/>
      <c r="I12" s="11"/>
      <c r="J12" s="11"/>
    </row>
    <row r="13" spans="1:14" ht="14.25" customHeight="1" x14ac:dyDescent="0.25">
      <c r="J13" s="11"/>
    </row>
    <row r="14" spans="1:14" ht="14.25" customHeight="1" x14ac:dyDescent="0.25">
      <c r="J14" s="11"/>
    </row>
    <row r="16" spans="1:14" x14ac:dyDescent="0.25">
      <c r="B16" s="12"/>
    </row>
    <row r="17" spans="2:7" x14ac:dyDescent="0.25">
      <c r="B17" s="6"/>
    </row>
    <row r="19" spans="2:7" x14ac:dyDescent="0.25">
      <c r="B19" s="13"/>
    </row>
    <row r="21" spans="2:7" x14ac:dyDescent="0.25">
      <c r="C21" s="2"/>
      <c r="D21" s="2"/>
      <c r="E21" s="2"/>
      <c r="F21" s="2"/>
      <c r="G21" s="2"/>
    </row>
  </sheetData>
  <mergeCells count="16">
    <mergeCell ref="B3:N3"/>
    <mergeCell ref="N4:N7"/>
    <mergeCell ref="E5:E7"/>
    <mergeCell ref="F5:F7"/>
    <mergeCell ref="G5:J5"/>
    <mergeCell ref="G4:L4"/>
    <mergeCell ref="K5:L5"/>
    <mergeCell ref="G6:H6"/>
    <mergeCell ref="I6:J6"/>
    <mergeCell ref="K6:K7"/>
    <mergeCell ref="L6:L7"/>
    <mergeCell ref="M4:M7"/>
    <mergeCell ref="B4:B7"/>
    <mergeCell ref="C4:C7"/>
    <mergeCell ref="D4:D7"/>
    <mergeCell ref="E4:F4"/>
  </mergeCells>
  <phoneticPr fontId="25"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7"/>
  <sheetViews>
    <sheetView showGridLines="0" topLeftCell="A28" zoomScaleNormal="100" zoomScalePageLayoutView="110" workbookViewId="0">
      <selection activeCell="N12" sqref="N12"/>
    </sheetView>
  </sheetViews>
  <sheetFormatPr baseColWidth="10" defaultColWidth="11.42578125" defaultRowHeight="12.75" x14ac:dyDescent="0.2"/>
  <cols>
    <col min="1" max="1" width="1.42578125" style="15" customWidth="1"/>
    <col min="2" max="2" width="6.140625" style="15" customWidth="1"/>
    <col min="3" max="3" width="9.42578125" style="15" customWidth="1"/>
    <col min="4" max="5" width="12.42578125" style="15" customWidth="1"/>
    <col min="6" max="6" width="11.42578125" style="15"/>
    <col min="7" max="7" width="8.42578125" style="15" customWidth="1"/>
    <col min="8" max="8" width="14" style="15" customWidth="1"/>
    <col min="9" max="9" width="8.42578125" style="15" customWidth="1"/>
    <col min="10" max="10" width="11.42578125" style="15" customWidth="1"/>
    <col min="11" max="11" width="13.42578125" style="15" customWidth="1"/>
    <col min="12" max="12" width="14" style="15" customWidth="1"/>
    <col min="13" max="13" width="15.85546875" style="15" customWidth="1"/>
    <col min="14" max="15" width="11.42578125" style="15"/>
    <col min="16" max="16" width="13.42578125" style="15" customWidth="1"/>
    <col min="17" max="17" width="10.42578125" style="15" customWidth="1"/>
    <col min="18" max="18" width="12.7109375" style="15" customWidth="1"/>
    <col min="19" max="16384" width="11.42578125" style="15"/>
  </cols>
  <sheetData>
    <row r="1" spans="1:13" x14ac:dyDescent="0.2">
      <c r="A1" s="14"/>
      <c r="B1" s="14"/>
      <c r="C1" s="14"/>
      <c r="D1" s="14"/>
      <c r="E1" s="14"/>
      <c r="F1" s="14"/>
      <c r="G1" s="14"/>
      <c r="H1" s="14"/>
      <c r="I1" s="14"/>
      <c r="J1" s="14"/>
      <c r="K1" s="14"/>
      <c r="L1" s="14"/>
    </row>
    <row r="2" spans="1:13" x14ac:dyDescent="0.2">
      <c r="A2" s="14"/>
      <c r="B2" s="14"/>
      <c r="C2" s="14"/>
      <c r="D2" s="14"/>
      <c r="E2" s="14"/>
      <c r="F2" s="14"/>
      <c r="G2" s="14"/>
      <c r="H2" s="14"/>
      <c r="I2" s="16"/>
      <c r="J2" s="16"/>
      <c r="K2" s="16"/>
      <c r="L2" s="16"/>
    </row>
    <row r="3" spans="1:13" x14ac:dyDescent="0.2">
      <c r="A3" s="14"/>
      <c r="B3" s="14"/>
      <c r="C3" s="14"/>
      <c r="D3" s="14"/>
      <c r="E3" s="14"/>
      <c r="F3" s="14"/>
      <c r="G3" s="14"/>
      <c r="H3" s="14"/>
      <c r="K3" s="17"/>
      <c r="L3" s="18"/>
      <c r="M3" s="19" t="s">
        <v>328</v>
      </c>
    </row>
    <row r="4" spans="1:13" x14ac:dyDescent="0.2">
      <c r="A4" s="14"/>
      <c r="B4" s="14"/>
      <c r="C4" s="14"/>
      <c r="D4" s="20"/>
      <c r="E4" s="20"/>
      <c r="F4" s="20"/>
      <c r="G4" s="20"/>
      <c r="H4" s="20"/>
      <c r="K4" s="447" t="s">
        <v>252</v>
      </c>
      <c r="L4" s="447"/>
      <c r="M4" s="21"/>
    </row>
    <row r="5" spans="1:13" x14ac:dyDescent="0.2">
      <c r="A5" s="14"/>
      <c r="B5" s="14"/>
      <c r="C5" s="14"/>
      <c r="D5" s="20"/>
      <c r="E5" s="20"/>
      <c r="F5" s="20"/>
      <c r="G5" s="20"/>
      <c r="H5" s="20"/>
      <c r="I5" s="20"/>
      <c r="J5" s="20"/>
      <c r="K5" s="20"/>
      <c r="L5" s="20"/>
    </row>
    <row r="6" spans="1:13" ht="12.75" customHeight="1" x14ac:dyDescent="0.2">
      <c r="A6" s="14"/>
      <c r="B6" s="396" t="s">
        <v>235</v>
      </c>
      <c r="C6" s="396"/>
      <c r="D6" s="396"/>
      <c r="E6" s="396"/>
      <c r="F6" s="396"/>
      <c r="G6" s="396"/>
      <c r="H6" s="396"/>
      <c r="I6" s="396"/>
      <c r="J6" s="396"/>
      <c r="K6" s="396"/>
      <c r="L6" s="396"/>
      <c r="M6" s="396"/>
    </row>
    <row r="7" spans="1:13" x14ac:dyDescent="0.2">
      <c r="A7" s="14"/>
      <c r="B7" s="396"/>
      <c r="C7" s="396"/>
      <c r="D7" s="396"/>
      <c r="E7" s="396"/>
      <c r="F7" s="396"/>
      <c r="G7" s="396"/>
      <c r="H7" s="396"/>
      <c r="I7" s="396"/>
      <c r="J7" s="396"/>
      <c r="K7" s="396"/>
      <c r="L7" s="396"/>
      <c r="M7" s="396"/>
    </row>
    <row r="8" spans="1:13" x14ac:dyDescent="0.2">
      <c r="A8" s="14"/>
      <c r="B8" s="243"/>
      <c r="C8" s="243"/>
      <c r="D8" s="243"/>
      <c r="E8" s="243"/>
      <c r="F8" s="243"/>
      <c r="G8" s="243"/>
      <c r="H8" s="243"/>
      <c r="I8" s="243"/>
      <c r="J8" s="243"/>
      <c r="K8" s="243"/>
      <c r="L8" s="244"/>
    </row>
    <row r="9" spans="1:13" x14ac:dyDescent="0.2">
      <c r="A9" s="14"/>
      <c r="B9" s="245" t="s">
        <v>236</v>
      </c>
    </row>
    <row r="10" spans="1:13" x14ac:dyDescent="0.2">
      <c r="A10" s="14"/>
      <c r="B10" s="440" t="s">
        <v>253</v>
      </c>
      <c r="C10" s="441"/>
      <c r="D10" s="441"/>
      <c r="E10" s="441"/>
      <c r="F10" s="442"/>
      <c r="G10" s="440" t="s">
        <v>33</v>
      </c>
      <c r="H10" s="441"/>
      <c r="I10" s="441"/>
      <c r="J10" s="441"/>
      <c r="K10" s="441"/>
      <c r="L10" s="442"/>
    </row>
    <row r="11" spans="1:13" x14ac:dyDescent="0.2">
      <c r="A11" s="14"/>
      <c r="B11" s="440"/>
      <c r="C11" s="441"/>
      <c r="D11" s="441"/>
      <c r="E11" s="441"/>
      <c r="F11" s="441"/>
      <c r="G11" s="441" t="s">
        <v>347</v>
      </c>
      <c r="H11" s="441"/>
      <c r="I11" s="441"/>
      <c r="J11" s="441"/>
      <c r="K11" s="441"/>
      <c r="L11" s="442"/>
    </row>
    <row r="12" spans="1:13" x14ac:dyDescent="0.2">
      <c r="A12" s="14"/>
      <c r="B12" s="440" t="s">
        <v>237</v>
      </c>
      <c r="C12" s="441"/>
      <c r="D12" s="441"/>
      <c r="E12" s="441"/>
      <c r="F12" s="442"/>
      <c r="G12" s="440" t="s">
        <v>254</v>
      </c>
      <c r="H12" s="441"/>
      <c r="I12" s="441"/>
      <c r="J12" s="441"/>
      <c r="K12" s="441"/>
      <c r="L12" s="442"/>
    </row>
    <row r="13" spans="1:13" x14ac:dyDescent="0.2">
      <c r="A13" s="14"/>
      <c r="B13" s="440"/>
      <c r="C13" s="441"/>
      <c r="D13" s="441"/>
      <c r="E13" s="441"/>
      <c r="F13" s="442"/>
      <c r="G13" s="530"/>
      <c r="H13" s="531"/>
      <c r="I13" s="531"/>
      <c r="J13" s="531"/>
      <c r="K13" s="531"/>
      <c r="L13" s="532"/>
    </row>
    <row r="14" spans="1:13" x14ac:dyDescent="0.2">
      <c r="A14" s="14"/>
      <c r="B14" s="440" t="s">
        <v>238</v>
      </c>
      <c r="C14" s="441"/>
      <c r="D14" s="441"/>
      <c r="E14" s="441"/>
      <c r="F14" s="441"/>
      <c r="G14" s="530"/>
      <c r="H14" s="531"/>
      <c r="I14" s="533" t="s">
        <v>409</v>
      </c>
      <c r="J14" s="534"/>
      <c r="K14" s="534"/>
      <c r="L14" s="534"/>
    </row>
    <row r="15" spans="1:13" x14ac:dyDescent="0.2">
      <c r="A15" s="14"/>
      <c r="B15" s="440"/>
      <c r="C15" s="441"/>
      <c r="D15" s="441"/>
      <c r="E15" s="441"/>
      <c r="F15" s="441"/>
      <c r="G15" s="440"/>
      <c r="H15" s="441"/>
      <c r="I15" s="441"/>
      <c r="J15" s="441"/>
      <c r="K15" s="441"/>
      <c r="L15" s="442"/>
    </row>
    <row r="16" spans="1:13" x14ac:dyDescent="0.2">
      <c r="A16" s="14"/>
      <c r="B16" s="245"/>
    </row>
    <row r="17" spans="1:21" x14ac:dyDescent="0.2">
      <c r="A17" s="14"/>
      <c r="B17" s="443"/>
      <c r="C17" s="443"/>
    </row>
    <row r="18" spans="1:21" ht="31.5" customHeight="1" x14ac:dyDescent="0.2">
      <c r="A18" s="14"/>
      <c r="B18" s="246" t="s">
        <v>239</v>
      </c>
      <c r="C18" s="247"/>
      <c r="D18" s="247"/>
      <c r="E18" s="247"/>
      <c r="F18" s="247"/>
      <c r="G18" s="247"/>
      <c r="H18" s="248"/>
      <c r="I18" s="248"/>
      <c r="J18" s="248"/>
      <c r="K18" s="248"/>
    </row>
    <row r="19" spans="1:21" ht="12.75" customHeight="1" x14ac:dyDescent="0.2">
      <c r="A19" s="14"/>
      <c r="B19" s="421" t="s">
        <v>240</v>
      </c>
      <c r="C19" s="434" t="s">
        <v>241</v>
      </c>
      <c r="D19" s="444"/>
      <c r="E19" s="435"/>
      <c r="F19" s="434" t="s">
        <v>163</v>
      </c>
      <c r="G19" s="435"/>
      <c r="H19" s="428" t="s">
        <v>164</v>
      </c>
      <c r="I19" s="429"/>
      <c r="J19" s="430"/>
      <c r="K19" s="428" t="s">
        <v>255</v>
      </c>
      <c r="L19" s="429"/>
      <c r="M19" s="429"/>
      <c r="N19" s="429"/>
      <c r="O19" s="429"/>
      <c r="P19" s="429"/>
      <c r="Q19" s="430"/>
      <c r="R19" s="408" t="s">
        <v>165</v>
      </c>
      <c r="S19" s="394" t="s">
        <v>166</v>
      </c>
    </row>
    <row r="20" spans="1:21" ht="29.25" customHeight="1" x14ac:dyDescent="0.2">
      <c r="A20" s="14"/>
      <c r="B20" s="421"/>
      <c r="C20" s="436"/>
      <c r="D20" s="445"/>
      <c r="E20" s="437"/>
      <c r="F20" s="436"/>
      <c r="G20" s="437"/>
      <c r="H20" s="408" t="s">
        <v>219</v>
      </c>
      <c r="I20" s="434" t="s">
        <v>220</v>
      </c>
      <c r="J20" s="435"/>
      <c r="K20" s="403" t="s">
        <v>221</v>
      </c>
      <c r="L20" s="404"/>
      <c r="M20" s="404"/>
      <c r="N20" s="405"/>
      <c r="O20" s="403" t="s">
        <v>118</v>
      </c>
      <c r="P20" s="405"/>
      <c r="Q20" s="408" t="s">
        <v>119</v>
      </c>
      <c r="R20" s="409"/>
      <c r="S20" s="394"/>
    </row>
    <row r="21" spans="1:21" x14ac:dyDescent="0.2">
      <c r="A21" s="14"/>
      <c r="B21" s="421"/>
      <c r="C21" s="436"/>
      <c r="D21" s="445"/>
      <c r="E21" s="437"/>
      <c r="F21" s="436"/>
      <c r="G21" s="437"/>
      <c r="H21" s="409"/>
      <c r="I21" s="436"/>
      <c r="J21" s="437"/>
      <c r="K21" s="406" t="s">
        <v>120</v>
      </c>
      <c r="L21" s="406"/>
      <c r="M21" s="406" t="s">
        <v>301</v>
      </c>
      <c r="N21" s="406"/>
      <c r="O21" s="408" t="s">
        <v>224</v>
      </c>
      <c r="P21" s="408" t="s">
        <v>225</v>
      </c>
      <c r="Q21" s="409"/>
      <c r="R21" s="409"/>
      <c r="S21" s="394"/>
    </row>
    <row r="22" spans="1:21" ht="54" customHeight="1" x14ac:dyDescent="0.2">
      <c r="A22" s="14"/>
      <c r="B22" s="421"/>
      <c r="C22" s="438"/>
      <c r="D22" s="446"/>
      <c r="E22" s="439"/>
      <c r="F22" s="438"/>
      <c r="G22" s="439"/>
      <c r="H22" s="410"/>
      <c r="I22" s="438"/>
      <c r="J22" s="439"/>
      <c r="K22" s="249" t="s">
        <v>256</v>
      </c>
      <c r="L22" s="249" t="s">
        <v>257</v>
      </c>
      <c r="M22" s="249" t="s">
        <v>256</v>
      </c>
      <c r="N22" s="249" t="s">
        <v>257</v>
      </c>
      <c r="O22" s="410"/>
      <c r="P22" s="410"/>
      <c r="Q22" s="410"/>
      <c r="R22" s="410"/>
      <c r="S22" s="394"/>
    </row>
    <row r="23" spans="1:21" x14ac:dyDescent="0.2">
      <c r="A23" s="14"/>
      <c r="B23" s="249" t="s">
        <v>258</v>
      </c>
      <c r="C23" s="403" t="s">
        <v>259</v>
      </c>
      <c r="D23" s="404"/>
      <c r="E23" s="405"/>
      <c r="F23" s="406" t="s">
        <v>268</v>
      </c>
      <c r="G23" s="406"/>
      <c r="H23" s="250" t="s">
        <v>269</v>
      </c>
      <c r="I23" s="403" t="s">
        <v>270</v>
      </c>
      <c r="J23" s="405"/>
      <c r="K23" s="249" t="s">
        <v>271</v>
      </c>
      <c r="L23" s="249" t="s">
        <v>272</v>
      </c>
      <c r="M23" s="249" t="s">
        <v>273</v>
      </c>
      <c r="N23" s="249" t="s">
        <v>274</v>
      </c>
      <c r="O23" s="249" t="s">
        <v>275</v>
      </c>
      <c r="P23" s="249" t="s">
        <v>276</v>
      </c>
      <c r="Q23" s="249" t="s">
        <v>277</v>
      </c>
      <c r="R23" s="249" t="s">
        <v>278</v>
      </c>
      <c r="S23" s="251" t="s">
        <v>279</v>
      </c>
    </row>
    <row r="24" spans="1:21" s="23" customFormat="1" ht="15" customHeight="1" x14ac:dyDescent="0.2">
      <c r="A24" s="22"/>
      <c r="B24" s="252"/>
      <c r="C24" s="411" t="s">
        <v>178</v>
      </c>
      <c r="D24" s="412"/>
      <c r="E24" s="413"/>
      <c r="F24" s="414">
        <f>+'Datos para Certificación'!D8</f>
        <v>34083243</v>
      </c>
      <c r="G24" s="415"/>
      <c r="H24" s="253">
        <f>+'Datos para Certificación'!E8</f>
        <v>380082</v>
      </c>
      <c r="I24" s="414">
        <f>+'Datos para Certificación'!F8</f>
        <v>8000000</v>
      </c>
      <c r="J24" s="415"/>
      <c r="K24" s="252"/>
      <c r="L24" s="253">
        <f>+'Datos para Certificación'!H8</f>
        <v>28267</v>
      </c>
      <c r="M24" s="252"/>
      <c r="N24" s="253">
        <f>ROUND(+'Datos para Certificación'!J8,0)</f>
        <v>46233</v>
      </c>
      <c r="O24" s="252"/>
      <c r="P24" s="252"/>
      <c r="Q24" s="253">
        <f>+'Datos para Certificación'!M8</f>
        <v>244559.99999999997</v>
      </c>
      <c r="R24" s="253">
        <f>+'Datos para Certificación'!N8</f>
        <v>136539</v>
      </c>
      <c r="S24" s="254"/>
    </row>
    <row r="25" spans="1:21" s="23" customFormat="1" ht="15" customHeight="1" x14ac:dyDescent="0.2">
      <c r="A25" s="22"/>
      <c r="B25" s="255"/>
      <c r="C25" s="416" t="s">
        <v>179</v>
      </c>
      <c r="D25" s="417"/>
      <c r="E25" s="418"/>
      <c r="F25" s="419">
        <f>+'Datos para Certificación'!D9</f>
        <v>34083243</v>
      </c>
      <c r="G25" s="420"/>
      <c r="H25" s="256">
        <f>+H24</f>
        <v>380082</v>
      </c>
      <c r="I25" s="419">
        <f>+I24</f>
        <v>8000000</v>
      </c>
      <c r="J25" s="420"/>
      <c r="K25" s="255"/>
      <c r="L25" s="256">
        <f>+L24</f>
        <v>28267</v>
      </c>
      <c r="M25" s="255"/>
      <c r="N25" s="256">
        <f>+N24</f>
        <v>46233</v>
      </c>
      <c r="O25" s="255"/>
      <c r="P25" s="255"/>
      <c r="Q25" s="256">
        <f>+Q24</f>
        <v>244559.99999999997</v>
      </c>
      <c r="R25" s="256">
        <f>+'Datos para Certificación'!N9</f>
        <v>136539</v>
      </c>
      <c r="S25" s="257"/>
    </row>
    <row r="26" spans="1:21" x14ac:dyDescent="0.2">
      <c r="A26" s="14"/>
      <c r="B26" s="258"/>
      <c r="C26" s="258"/>
      <c r="D26" s="258"/>
      <c r="E26" s="258"/>
      <c r="F26" s="258"/>
      <c r="G26" s="258"/>
      <c r="H26" s="258"/>
      <c r="I26" s="258"/>
      <c r="J26" s="258"/>
      <c r="K26" s="258"/>
      <c r="L26" s="258"/>
      <c r="M26" s="258"/>
      <c r="N26" s="258"/>
      <c r="O26" s="258"/>
      <c r="P26" s="258"/>
      <c r="Q26" s="258"/>
      <c r="R26" s="258"/>
      <c r="S26" s="259"/>
    </row>
    <row r="27" spans="1:21" ht="12.75" customHeight="1" x14ac:dyDescent="0.2">
      <c r="A27" s="14"/>
      <c r="B27" s="260"/>
      <c r="C27" s="260"/>
      <c r="D27" s="260"/>
      <c r="E27" s="260"/>
      <c r="F27" s="260"/>
      <c r="G27" s="260"/>
      <c r="H27" s="260"/>
      <c r="I27" s="260"/>
      <c r="J27" s="260"/>
      <c r="K27" s="260"/>
      <c r="L27" s="260"/>
      <c r="M27" s="261"/>
      <c r="N27" s="261"/>
      <c r="O27" s="261"/>
      <c r="P27" s="261"/>
    </row>
    <row r="28" spans="1:21" ht="12.75" customHeight="1" x14ac:dyDescent="0.2">
      <c r="A28" s="14"/>
      <c r="B28" s="407" t="s">
        <v>121</v>
      </c>
      <c r="C28" s="407"/>
      <c r="D28" s="407"/>
      <c r="E28" s="407"/>
      <c r="F28" s="407"/>
      <c r="G28" s="407"/>
      <c r="H28" s="407"/>
      <c r="I28" s="407"/>
      <c r="J28" s="407"/>
      <c r="K28" s="407"/>
      <c r="L28" s="407"/>
      <c r="M28" s="407"/>
      <c r="N28" s="407"/>
      <c r="O28" s="407"/>
      <c r="P28" s="407"/>
      <c r="Q28" s="407"/>
      <c r="R28" s="407"/>
      <c r="S28" s="245"/>
      <c r="T28" s="245"/>
      <c r="U28" s="245"/>
    </row>
    <row r="29" spans="1:21" ht="25.5" customHeight="1" x14ac:dyDescent="0.2">
      <c r="A29" s="14"/>
      <c r="B29" s="421" t="s">
        <v>122</v>
      </c>
      <c r="C29" s="421"/>
      <c r="D29" s="421"/>
      <c r="E29" s="421"/>
      <c r="F29" s="422" t="s">
        <v>163</v>
      </c>
      <c r="G29" s="423"/>
      <c r="H29" s="428" t="s">
        <v>164</v>
      </c>
      <c r="I29" s="429"/>
      <c r="J29" s="430"/>
      <c r="K29" s="428" t="s">
        <v>173</v>
      </c>
      <c r="L29" s="429"/>
      <c r="M29" s="429"/>
      <c r="N29" s="429"/>
      <c r="O29" s="429"/>
      <c r="P29" s="429"/>
      <c r="Q29" s="430"/>
      <c r="R29" s="431" t="s">
        <v>174</v>
      </c>
      <c r="S29" s="245"/>
      <c r="T29" s="245"/>
      <c r="U29" s="245"/>
    </row>
    <row r="30" spans="1:21" ht="33.75" customHeight="1" x14ac:dyDescent="0.2">
      <c r="A30" s="14"/>
      <c r="B30" s="421"/>
      <c r="C30" s="421"/>
      <c r="D30" s="421"/>
      <c r="E30" s="421"/>
      <c r="F30" s="424"/>
      <c r="G30" s="425"/>
      <c r="H30" s="431" t="s">
        <v>219</v>
      </c>
      <c r="I30" s="422" t="s">
        <v>220</v>
      </c>
      <c r="J30" s="423"/>
      <c r="K30" s="428" t="s">
        <v>221</v>
      </c>
      <c r="L30" s="429"/>
      <c r="M30" s="429"/>
      <c r="N30" s="430"/>
      <c r="O30" s="428" t="s">
        <v>118</v>
      </c>
      <c r="P30" s="430"/>
      <c r="Q30" s="431" t="s">
        <v>119</v>
      </c>
      <c r="R30" s="432"/>
      <c r="S30" s="245"/>
      <c r="T30" s="245"/>
      <c r="U30" s="245"/>
    </row>
    <row r="31" spans="1:21" x14ac:dyDescent="0.2">
      <c r="A31" s="14"/>
      <c r="B31" s="421"/>
      <c r="C31" s="421"/>
      <c r="D31" s="421"/>
      <c r="E31" s="421"/>
      <c r="F31" s="424"/>
      <c r="G31" s="425"/>
      <c r="H31" s="432"/>
      <c r="I31" s="424"/>
      <c r="J31" s="425"/>
      <c r="K31" s="421" t="s">
        <v>120</v>
      </c>
      <c r="L31" s="421"/>
      <c r="M31" s="421" t="s">
        <v>301</v>
      </c>
      <c r="N31" s="421"/>
      <c r="O31" s="431" t="s">
        <v>224</v>
      </c>
      <c r="P31" s="431" t="s">
        <v>225</v>
      </c>
      <c r="Q31" s="432"/>
      <c r="R31" s="432"/>
      <c r="S31" s="245"/>
      <c r="T31" s="245"/>
      <c r="U31" s="245"/>
    </row>
    <row r="32" spans="1:21" ht="80.25" customHeight="1" x14ac:dyDescent="0.2">
      <c r="A32" s="14"/>
      <c r="B32" s="421"/>
      <c r="C32" s="421"/>
      <c r="D32" s="421"/>
      <c r="E32" s="421"/>
      <c r="F32" s="426"/>
      <c r="G32" s="427"/>
      <c r="H32" s="433"/>
      <c r="I32" s="426"/>
      <c r="J32" s="427"/>
      <c r="K32" s="295" t="s">
        <v>256</v>
      </c>
      <c r="L32" s="295" t="s">
        <v>257</v>
      </c>
      <c r="M32" s="295" t="s">
        <v>256</v>
      </c>
      <c r="N32" s="295" t="s">
        <v>257</v>
      </c>
      <c r="O32" s="433"/>
      <c r="P32" s="433"/>
      <c r="Q32" s="433"/>
      <c r="R32" s="433"/>
      <c r="S32" s="245"/>
      <c r="T32" s="245"/>
      <c r="U32" s="245"/>
    </row>
    <row r="33" spans="1:21" x14ac:dyDescent="0.2">
      <c r="A33" s="14"/>
      <c r="B33" s="394" t="s">
        <v>280</v>
      </c>
      <c r="C33" s="394"/>
      <c r="D33" s="394"/>
      <c r="E33" s="394"/>
      <c r="F33" s="395" t="s">
        <v>281</v>
      </c>
      <c r="G33" s="395"/>
      <c r="H33" s="262" t="s">
        <v>282</v>
      </c>
      <c r="I33" s="394" t="s">
        <v>283</v>
      </c>
      <c r="J33" s="394"/>
      <c r="K33" s="251" t="s">
        <v>284</v>
      </c>
      <c r="L33" s="251" t="s">
        <v>285</v>
      </c>
      <c r="M33" s="251" t="s">
        <v>286</v>
      </c>
      <c r="N33" s="251" t="s">
        <v>287</v>
      </c>
      <c r="O33" s="251" t="s">
        <v>288</v>
      </c>
      <c r="P33" s="251" t="s">
        <v>289</v>
      </c>
      <c r="Q33" s="251" t="s">
        <v>290</v>
      </c>
      <c r="R33" s="251" t="s">
        <v>291</v>
      </c>
    </row>
    <row r="34" spans="1:21" x14ac:dyDescent="0.2">
      <c r="A34" s="14"/>
      <c r="B34" s="399">
        <v>2</v>
      </c>
      <c r="C34" s="399"/>
      <c r="D34" s="399"/>
      <c r="E34" s="399"/>
      <c r="F34" s="400">
        <f>SUM(F24:G25)</f>
        <v>68166486</v>
      </c>
      <c r="G34" s="401"/>
      <c r="H34" s="263">
        <f>SUM(H24:H25)</f>
        <v>760164</v>
      </c>
      <c r="I34" s="402">
        <f>SUM(I24:J25)</f>
        <v>16000000</v>
      </c>
      <c r="J34" s="399"/>
      <c r="K34" s="264"/>
      <c r="L34" s="265">
        <f>SUM(L24:L25)</f>
        <v>56534</v>
      </c>
      <c r="M34" s="251"/>
      <c r="N34" s="265">
        <f>SUM(N24:N25)</f>
        <v>92466</v>
      </c>
      <c r="O34" s="251"/>
      <c r="P34" s="251"/>
      <c r="Q34" s="265">
        <f>+Q24+Q25</f>
        <v>489119.99999999994</v>
      </c>
      <c r="R34" s="265">
        <f>SUM(R24:R25)</f>
        <v>273078</v>
      </c>
    </row>
    <row r="35" spans="1:21" x14ac:dyDescent="0.2">
      <c r="A35" s="14"/>
      <c r="B35" s="259"/>
      <c r="C35" s="259"/>
      <c r="D35" s="259"/>
      <c r="E35" s="259"/>
      <c r="F35" s="248"/>
      <c r="G35" s="248"/>
      <c r="H35" s="259"/>
      <c r="I35" s="247"/>
      <c r="J35" s="247"/>
      <c r="K35" s="259"/>
      <c r="L35" s="248"/>
      <c r="M35" s="248"/>
    </row>
    <row r="36" spans="1:21" x14ac:dyDescent="0.2">
      <c r="A36" s="14"/>
      <c r="B36" s="259"/>
      <c r="C36" s="259"/>
      <c r="D36" s="259"/>
      <c r="E36" s="259"/>
      <c r="F36" s="248"/>
      <c r="G36" s="248"/>
      <c r="H36" s="259"/>
      <c r="I36" s="247"/>
      <c r="J36" s="247"/>
      <c r="K36" s="259"/>
      <c r="L36" s="248"/>
      <c r="M36" s="248"/>
    </row>
    <row r="37" spans="1:21" x14ac:dyDescent="0.2">
      <c r="A37" s="14"/>
      <c r="B37" s="259"/>
      <c r="C37" s="259"/>
      <c r="D37" s="259"/>
      <c r="E37" s="259"/>
      <c r="F37" s="248"/>
      <c r="G37" s="248"/>
      <c r="H37" s="259"/>
      <c r="I37" s="247"/>
      <c r="J37" s="247"/>
      <c r="K37" s="259"/>
      <c r="L37" s="248"/>
      <c r="M37" s="248"/>
    </row>
    <row r="38" spans="1:21" ht="21.75" customHeight="1" x14ac:dyDescent="0.2">
      <c r="B38" s="396" t="s">
        <v>175</v>
      </c>
      <c r="C38" s="396"/>
      <c r="D38" s="396"/>
      <c r="E38" s="396"/>
      <c r="F38" s="396"/>
      <c r="G38" s="396"/>
      <c r="H38" s="396"/>
      <c r="I38" s="396"/>
      <c r="J38" s="396"/>
      <c r="K38" s="396"/>
    </row>
    <row r="39" spans="1:21" ht="12.75" customHeight="1" x14ac:dyDescent="0.2">
      <c r="B39" s="396"/>
      <c r="C39" s="396"/>
      <c r="D39" s="396"/>
      <c r="E39" s="396"/>
      <c r="F39" s="396"/>
      <c r="G39" s="396"/>
      <c r="H39" s="396"/>
      <c r="I39" s="396"/>
      <c r="J39" s="396"/>
      <c r="K39" s="396"/>
    </row>
    <row r="41" spans="1:21" x14ac:dyDescent="0.2">
      <c r="B41" s="397" t="s">
        <v>292</v>
      </c>
      <c r="C41" s="397"/>
      <c r="D41" s="397"/>
      <c r="L41" s="398"/>
      <c r="M41" s="398"/>
      <c r="N41" s="398"/>
      <c r="O41" s="398"/>
      <c r="P41" s="398"/>
      <c r="Q41" s="398"/>
      <c r="R41" s="398"/>
      <c r="S41" s="398"/>
      <c r="T41" s="398"/>
      <c r="U41" s="398"/>
    </row>
    <row r="42" spans="1:21" ht="12.75" customHeight="1" x14ac:dyDescent="0.2">
      <c r="B42" s="392"/>
      <c r="C42" s="392"/>
      <c r="D42" s="392"/>
    </row>
    <row r="45" spans="1:21" ht="14.25" x14ac:dyDescent="0.2">
      <c r="K45" s="393"/>
      <c r="L45" s="393"/>
    </row>
    <row r="46" spans="1:21" x14ac:dyDescent="0.2">
      <c r="K46" s="393"/>
    </row>
    <row r="47" spans="1:21" x14ac:dyDescent="0.2">
      <c r="K47" s="393"/>
    </row>
  </sheetData>
  <mergeCells count="69">
    <mergeCell ref="K4:L4"/>
    <mergeCell ref="B6:M7"/>
    <mergeCell ref="B10:F10"/>
    <mergeCell ref="G10:L10"/>
    <mergeCell ref="B11:F11"/>
    <mergeCell ref="G11:L11"/>
    <mergeCell ref="B12:F12"/>
    <mergeCell ref="G12:L12"/>
    <mergeCell ref="B13:F13"/>
    <mergeCell ref="G13:L13"/>
    <mergeCell ref="B14:F14"/>
    <mergeCell ref="G14:H14"/>
    <mergeCell ref="I14:L14"/>
    <mergeCell ref="B15:F15"/>
    <mergeCell ref="G15:H15"/>
    <mergeCell ref="I15:L15"/>
    <mergeCell ref="B17:C17"/>
    <mergeCell ref="B19:B22"/>
    <mergeCell ref="C19:E22"/>
    <mergeCell ref="F19:G22"/>
    <mergeCell ref="H19:J19"/>
    <mergeCell ref="K19:Q19"/>
    <mergeCell ref="O21:O22"/>
    <mergeCell ref="S19:S22"/>
    <mergeCell ref="H20:H22"/>
    <mergeCell ref="I20:J22"/>
    <mergeCell ref="K20:N20"/>
    <mergeCell ref="O20:P20"/>
    <mergeCell ref="Q20:Q22"/>
    <mergeCell ref="K21:L21"/>
    <mergeCell ref="M21:N21"/>
    <mergeCell ref="P21:P22"/>
    <mergeCell ref="B29:E32"/>
    <mergeCell ref="F29:G32"/>
    <mergeCell ref="H29:J29"/>
    <mergeCell ref="K29:Q29"/>
    <mergeCell ref="R29:R32"/>
    <mergeCell ref="Q30:Q32"/>
    <mergeCell ref="K31:L31"/>
    <mergeCell ref="M31:N31"/>
    <mergeCell ref="O31:O32"/>
    <mergeCell ref="P31:P32"/>
    <mergeCell ref="H30:H32"/>
    <mergeCell ref="I30:J32"/>
    <mergeCell ref="K30:N30"/>
    <mergeCell ref="O30:P30"/>
    <mergeCell ref="C23:E23"/>
    <mergeCell ref="F23:G23"/>
    <mergeCell ref="I23:J23"/>
    <mergeCell ref="B28:R28"/>
    <mergeCell ref="R19:R22"/>
    <mergeCell ref="C24:E24"/>
    <mergeCell ref="F24:G24"/>
    <mergeCell ref="I24:J24"/>
    <mergeCell ref="C25:E25"/>
    <mergeCell ref="F25:G25"/>
    <mergeCell ref="I25:J25"/>
    <mergeCell ref="B42:D42"/>
    <mergeCell ref="K45:L45"/>
    <mergeCell ref="K46:K47"/>
    <mergeCell ref="B33:E33"/>
    <mergeCell ref="F33:G33"/>
    <mergeCell ref="I33:J33"/>
    <mergeCell ref="B38:K39"/>
    <mergeCell ref="B41:D41"/>
    <mergeCell ref="L41:U41"/>
    <mergeCell ref="B34:E34"/>
    <mergeCell ref="F34:G34"/>
    <mergeCell ref="I34:J34"/>
  </mergeCells>
  <phoneticPr fontId="25"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1"/>
  <sheetViews>
    <sheetView topLeftCell="C93" workbookViewId="0">
      <selection activeCell="A27" sqref="A27"/>
    </sheetView>
  </sheetViews>
  <sheetFormatPr baseColWidth="10" defaultRowHeight="15" x14ac:dyDescent="0.25"/>
  <cols>
    <col min="1" max="15" width="4.140625" customWidth="1"/>
    <col min="16" max="16" width="5.28515625" customWidth="1"/>
    <col min="17" max="18" width="4.140625" customWidth="1"/>
    <col min="19" max="19" width="5.42578125" customWidth="1"/>
    <col min="20" max="20" width="4.140625" customWidth="1"/>
    <col min="21" max="21" width="3" customWidth="1"/>
    <col min="22" max="22" width="4.140625" customWidth="1"/>
    <col min="23" max="23" width="5" customWidth="1"/>
    <col min="24" max="25" width="4.140625" customWidth="1"/>
    <col min="26" max="26" width="4.7109375" customWidth="1"/>
    <col min="27" max="27" width="4.140625" customWidth="1"/>
    <col min="28" max="28" width="5" customWidth="1"/>
    <col min="29" max="29" width="5.28515625" customWidth="1"/>
    <col min="30" max="35" width="4.140625" customWidth="1"/>
  </cols>
  <sheetData>
    <row r="1" spans="1:35" x14ac:dyDescent="0.25">
      <c r="A1" s="505"/>
      <c r="B1" s="505"/>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row>
    <row r="2" spans="1:35" x14ac:dyDescent="0.25">
      <c r="A2" s="25"/>
      <c r="B2" s="25"/>
      <c r="C2" s="24"/>
      <c r="D2" s="24"/>
      <c r="E2" s="24"/>
      <c r="F2" s="24"/>
      <c r="G2" s="24"/>
      <c r="H2" s="24"/>
      <c r="I2" s="24"/>
      <c r="J2" s="24"/>
      <c r="K2" s="24"/>
      <c r="L2" s="24"/>
      <c r="M2" s="24"/>
      <c r="N2" s="24"/>
      <c r="O2" s="24"/>
      <c r="P2" s="24"/>
      <c r="Q2" s="24"/>
      <c r="R2" s="24"/>
      <c r="S2" s="24"/>
      <c r="T2" s="24"/>
      <c r="U2" s="24"/>
      <c r="V2" s="24"/>
      <c r="W2" s="24"/>
      <c r="X2" s="31"/>
      <c r="Y2" s="24"/>
      <c r="Z2" s="24"/>
      <c r="AA2" s="24"/>
      <c r="AB2" s="24"/>
      <c r="AC2" s="24"/>
      <c r="AD2" s="24"/>
      <c r="AE2" s="24"/>
      <c r="AF2" s="26"/>
      <c r="AG2" s="26"/>
      <c r="AH2" s="26"/>
      <c r="AI2" s="26"/>
    </row>
    <row r="3" spans="1:35"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row>
    <row r="4" spans="1:35" x14ac:dyDescent="0.25">
      <c r="A4" s="506" t="s">
        <v>180</v>
      </c>
      <c r="B4" s="507"/>
      <c r="C4" s="507"/>
      <c r="D4" s="507"/>
      <c r="E4" s="507"/>
      <c r="F4" s="507"/>
      <c r="G4" s="507"/>
      <c r="H4" s="507"/>
      <c r="I4" s="507"/>
      <c r="J4" s="507"/>
      <c r="K4" s="507"/>
      <c r="L4" s="507"/>
      <c r="M4" s="507"/>
      <c r="N4" s="507"/>
      <c r="O4" s="507"/>
      <c r="P4" s="510" t="s">
        <v>181</v>
      </c>
      <c r="Q4" s="510"/>
      <c r="R4" s="510"/>
      <c r="S4" s="510"/>
      <c r="T4" s="510"/>
      <c r="U4" s="510"/>
      <c r="V4" s="510"/>
      <c r="W4" s="510"/>
      <c r="X4" s="510"/>
      <c r="Y4" s="510"/>
      <c r="Z4" s="510"/>
      <c r="AA4" s="510"/>
      <c r="AB4" s="510"/>
      <c r="AC4" s="511" t="s">
        <v>182</v>
      </c>
      <c r="AD4" s="512"/>
      <c r="AE4" s="512"/>
      <c r="AF4" s="512"/>
      <c r="AG4" s="512"/>
      <c r="AH4" s="512"/>
      <c r="AI4" s="513"/>
    </row>
    <row r="5" spans="1:35" ht="23.1" customHeight="1" x14ac:dyDescent="0.25">
      <c r="A5" s="506"/>
      <c r="B5" s="507"/>
      <c r="C5" s="507"/>
      <c r="D5" s="507"/>
      <c r="E5" s="507"/>
      <c r="F5" s="507"/>
      <c r="G5" s="507"/>
      <c r="H5" s="507"/>
      <c r="I5" s="507"/>
      <c r="J5" s="507"/>
      <c r="K5" s="507"/>
      <c r="L5" s="507"/>
      <c r="M5" s="507"/>
      <c r="N5" s="507"/>
      <c r="O5" s="507"/>
      <c r="P5" s="517" t="s">
        <v>183</v>
      </c>
      <c r="Q5" s="517"/>
      <c r="R5" s="517"/>
      <c r="S5" s="517"/>
      <c r="T5" s="517"/>
      <c r="U5" s="517"/>
      <c r="V5" s="517"/>
      <c r="W5" s="518" t="s">
        <v>184</v>
      </c>
      <c r="X5" s="518"/>
      <c r="Y5" s="518"/>
      <c r="Z5" s="518"/>
      <c r="AA5" s="518"/>
      <c r="AB5" s="518"/>
      <c r="AC5" s="511"/>
      <c r="AD5" s="512"/>
      <c r="AE5" s="512"/>
      <c r="AF5" s="512"/>
      <c r="AG5" s="512"/>
      <c r="AH5" s="512"/>
      <c r="AI5" s="513"/>
    </row>
    <row r="6" spans="1:35" ht="30.95" customHeight="1" x14ac:dyDescent="0.25">
      <c r="A6" s="508"/>
      <c r="B6" s="509"/>
      <c r="C6" s="509"/>
      <c r="D6" s="509"/>
      <c r="E6" s="509"/>
      <c r="F6" s="509"/>
      <c r="G6" s="509"/>
      <c r="H6" s="509"/>
      <c r="I6" s="509"/>
      <c r="J6" s="509"/>
      <c r="K6" s="509"/>
      <c r="L6" s="509"/>
      <c r="M6" s="509"/>
      <c r="N6" s="509"/>
      <c r="O6" s="509"/>
      <c r="P6" s="519" t="s">
        <v>256</v>
      </c>
      <c r="Q6" s="519"/>
      <c r="R6" s="519"/>
      <c r="S6" s="519" t="s">
        <v>257</v>
      </c>
      <c r="T6" s="519"/>
      <c r="U6" s="519"/>
      <c r="V6" s="519"/>
      <c r="W6" s="519" t="s">
        <v>256</v>
      </c>
      <c r="X6" s="519"/>
      <c r="Y6" s="519"/>
      <c r="Z6" s="519" t="s">
        <v>257</v>
      </c>
      <c r="AA6" s="519"/>
      <c r="AB6" s="519"/>
      <c r="AC6" s="514"/>
      <c r="AD6" s="515"/>
      <c r="AE6" s="515"/>
      <c r="AF6" s="515"/>
      <c r="AG6" s="515"/>
      <c r="AH6" s="515"/>
      <c r="AI6" s="516"/>
    </row>
    <row r="7" spans="1:35" hidden="1" x14ac:dyDescent="0.25">
      <c r="A7" s="266">
        <v>1</v>
      </c>
      <c r="B7" s="502" t="s">
        <v>185</v>
      </c>
      <c r="C7" s="502"/>
      <c r="D7" s="502"/>
      <c r="E7" s="502"/>
      <c r="F7" s="502"/>
      <c r="G7" s="502"/>
      <c r="H7" s="502"/>
      <c r="I7" s="502"/>
      <c r="J7" s="502"/>
      <c r="K7" s="502"/>
      <c r="L7" s="502"/>
      <c r="M7" s="502"/>
      <c r="N7" s="502"/>
      <c r="O7" s="502"/>
      <c r="P7" s="267">
        <v>1592</v>
      </c>
      <c r="Q7" s="501"/>
      <c r="R7" s="501"/>
      <c r="S7" s="267">
        <v>1024</v>
      </c>
      <c r="T7" s="501"/>
      <c r="U7" s="501"/>
      <c r="V7" s="501"/>
      <c r="W7" s="268">
        <v>1593</v>
      </c>
      <c r="X7" s="501"/>
      <c r="Y7" s="501"/>
      <c r="Z7" s="268">
        <v>1025</v>
      </c>
      <c r="AA7" s="501"/>
      <c r="AB7" s="501"/>
      <c r="AC7" s="267">
        <v>104</v>
      </c>
      <c r="AD7" s="448"/>
      <c r="AE7" s="448"/>
      <c r="AF7" s="448"/>
      <c r="AG7" s="448"/>
      <c r="AH7" s="448"/>
      <c r="AI7" s="269" t="s">
        <v>340</v>
      </c>
    </row>
    <row r="8" spans="1:35" hidden="1" x14ac:dyDescent="0.25">
      <c r="A8" s="266">
        <v>2</v>
      </c>
      <c r="B8" s="502" t="s">
        <v>186</v>
      </c>
      <c r="C8" s="502"/>
      <c r="D8" s="502"/>
      <c r="E8" s="502"/>
      <c r="F8" s="502"/>
      <c r="G8" s="502"/>
      <c r="H8" s="502"/>
      <c r="I8" s="502"/>
      <c r="J8" s="502"/>
      <c r="K8" s="502"/>
      <c r="L8" s="502"/>
      <c r="M8" s="502"/>
      <c r="N8" s="502"/>
      <c r="O8" s="502"/>
      <c r="P8" s="267">
        <v>1594</v>
      </c>
      <c r="Q8" s="501"/>
      <c r="R8" s="501"/>
      <c r="S8" s="267">
        <v>1026</v>
      </c>
      <c r="T8" s="501"/>
      <c r="U8" s="501"/>
      <c r="V8" s="501"/>
      <c r="W8" s="268">
        <v>1595</v>
      </c>
      <c r="X8" s="501"/>
      <c r="Y8" s="501"/>
      <c r="Z8" s="268">
        <v>1027</v>
      </c>
      <c r="AA8" s="501"/>
      <c r="AB8" s="501"/>
      <c r="AC8" s="267">
        <v>105</v>
      </c>
      <c r="AD8" s="448"/>
      <c r="AE8" s="448"/>
      <c r="AF8" s="448"/>
      <c r="AG8" s="448"/>
      <c r="AH8" s="448"/>
      <c r="AI8" s="269" t="s">
        <v>340</v>
      </c>
    </row>
    <row r="9" spans="1:35" hidden="1" x14ac:dyDescent="0.25">
      <c r="A9" s="266">
        <v>3</v>
      </c>
      <c r="B9" s="472" t="s">
        <v>187</v>
      </c>
      <c r="C9" s="472"/>
      <c r="D9" s="472"/>
      <c r="E9" s="472"/>
      <c r="F9" s="472"/>
      <c r="G9" s="472"/>
      <c r="H9" s="472"/>
      <c r="I9" s="472"/>
      <c r="J9" s="472"/>
      <c r="K9" s="472"/>
      <c r="L9" s="472"/>
      <c r="M9" s="472"/>
      <c r="N9" s="472"/>
      <c r="O9" s="472"/>
      <c r="P9" s="472"/>
      <c r="Q9" s="472"/>
      <c r="R9" s="472"/>
      <c r="S9" s="472"/>
      <c r="T9" s="472"/>
      <c r="U9" s="472"/>
      <c r="V9" s="472"/>
      <c r="W9" s="472"/>
      <c r="X9" s="472"/>
      <c r="Y9" s="472"/>
      <c r="Z9" s="472"/>
      <c r="AA9" s="472"/>
      <c r="AB9" s="472"/>
      <c r="AC9" s="267">
        <v>106</v>
      </c>
      <c r="AD9" s="448"/>
      <c r="AE9" s="448"/>
      <c r="AF9" s="448"/>
      <c r="AG9" s="448"/>
      <c r="AH9" s="448"/>
      <c r="AI9" s="269" t="s">
        <v>340</v>
      </c>
    </row>
    <row r="10" spans="1:35" hidden="1" x14ac:dyDescent="0.25">
      <c r="A10" s="266">
        <v>4</v>
      </c>
      <c r="B10" s="476" t="s">
        <v>266</v>
      </c>
      <c r="C10" s="477"/>
      <c r="D10" s="477"/>
      <c r="E10" s="477"/>
      <c r="F10" s="477"/>
      <c r="G10" s="477"/>
      <c r="H10" s="477"/>
      <c r="I10" s="477"/>
      <c r="J10" s="477"/>
      <c r="K10" s="477"/>
      <c r="L10" s="477"/>
      <c r="M10" s="477"/>
      <c r="N10" s="477"/>
      <c r="O10" s="477"/>
      <c r="P10" s="477"/>
      <c r="Q10" s="477"/>
      <c r="R10" s="477"/>
      <c r="S10" s="477"/>
      <c r="T10" s="477"/>
      <c r="U10" s="477"/>
      <c r="V10" s="478"/>
      <c r="W10" s="270">
        <v>1781</v>
      </c>
      <c r="X10" s="525"/>
      <c r="Y10" s="526"/>
      <c r="Z10" s="267">
        <v>603</v>
      </c>
      <c r="AA10" s="501"/>
      <c r="AB10" s="501"/>
      <c r="AC10" s="267">
        <v>108</v>
      </c>
      <c r="AD10" s="448"/>
      <c r="AE10" s="448"/>
      <c r="AF10" s="448"/>
      <c r="AG10" s="448"/>
      <c r="AH10" s="448"/>
      <c r="AI10" s="269" t="s">
        <v>340</v>
      </c>
    </row>
    <row r="11" spans="1:35" ht="23.25" hidden="1" customHeight="1" x14ac:dyDescent="0.25">
      <c r="A11" s="266">
        <v>5</v>
      </c>
      <c r="B11" s="502" t="s">
        <v>267</v>
      </c>
      <c r="C11" s="502"/>
      <c r="D11" s="502"/>
      <c r="E11" s="502"/>
      <c r="F11" s="502"/>
      <c r="G11" s="502"/>
      <c r="H11" s="502"/>
      <c r="I11" s="502"/>
      <c r="J11" s="502"/>
      <c r="K11" s="502"/>
      <c r="L11" s="502"/>
      <c r="M11" s="502"/>
      <c r="N11" s="502"/>
      <c r="O11" s="502"/>
      <c r="P11" s="267">
        <v>1721</v>
      </c>
      <c r="Q11" s="501"/>
      <c r="R11" s="501"/>
      <c r="S11" s="268">
        <v>1722</v>
      </c>
      <c r="T11" s="501"/>
      <c r="U11" s="501"/>
      <c r="V11" s="501"/>
      <c r="W11" s="268">
        <v>1596</v>
      </c>
      <c r="X11" s="501"/>
      <c r="Y11" s="501"/>
      <c r="Z11" s="268">
        <v>954</v>
      </c>
      <c r="AA11" s="501"/>
      <c r="AB11" s="501"/>
      <c r="AC11" s="267">
        <v>955</v>
      </c>
      <c r="AD11" s="448"/>
      <c r="AE11" s="448"/>
      <c r="AF11" s="448"/>
      <c r="AG11" s="448"/>
      <c r="AH11" s="448"/>
      <c r="AI11" s="271" t="s">
        <v>340</v>
      </c>
    </row>
    <row r="12" spans="1:35" ht="23.25" customHeight="1" x14ac:dyDescent="0.25">
      <c r="A12" s="272">
        <v>6</v>
      </c>
      <c r="B12" s="472" t="s">
        <v>193</v>
      </c>
      <c r="C12" s="472"/>
      <c r="D12" s="472"/>
      <c r="E12" s="472"/>
      <c r="F12" s="472"/>
      <c r="G12" s="472"/>
      <c r="H12" s="472"/>
      <c r="I12" s="472"/>
      <c r="J12" s="472"/>
      <c r="K12" s="472"/>
      <c r="L12" s="472"/>
      <c r="M12" s="472"/>
      <c r="N12" s="472"/>
      <c r="O12" s="472"/>
      <c r="P12" s="267">
        <v>1597</v>
      </c>
      <c r="Q12" s="486"/>
      <c r="R12" s="486"/>
      <c r="S12" s="267">
        <v>1598</v>
      </c>
      <c r="T12" s="503">
        <f>'DJ 1947 RégimenTransparencia'!N24</f>
        <v>46233</v>
      </c>
      <c r="U12" s="495"/>
      <c r="V12" s="495"/>
      <c r="W12" s="267">
        <v>1599</v>
      </c>
      <c r="X12" s="486"/>
      <c r="Y12" s="486"/>
      <c r="Z12" s="267">
        <v>1631</v>
      </c>
      <c r="AA12" s="504">
        <f>'DJ 1947 RégimenTransparencia'!L24</f>
        <v>28267</v>
      </c>
      <c r="AB12" s="361"/>
      <c r="AC12" s="267">
        <v>1632</v>
      </c>
      <c r="AD12" s="448">
        <f>+'DJ 1947 RégimenTransparencia'!F24</f>
        <v>34083243</v>
      </c>
      <c r="AE12" s="448"/>
      <c r="AF12" s="448"/>
      <c r="AG12" s="448"/>
      <c r="AH12" s="448"/>
      <c r="AI12" s="271" t="s">
        <v>340</v>
      </c>
    </row>
    <row r="13" spans="1:35" hidden="1" x14ac:dyDescent="0.25">
      <c r="A13" s="266">
        <v>7</v>
      </c>
      <c r="B13" s="472" t="s">
        <v>194</v>
      </c>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267">
        <v>110</v>
      </c>
      <c r="AD13" s="448"/>
      <c r="AE13" s="448"/>
      <c r="AF13" s="448"/>
      <c r="AG13" s="448"/>
      <c r="AH13" s="448"/>
      <c r="AI13" s="269" t="s">
        <v>340</v>
      </c>
    </row>
    <row r="14" spans="1:35" ht="21" hidden="1" customHeight="1" x14ac:dyDescent="0.25">
      <c r="A14" s="266">
        <v>8</v>
      </c>
      <c r="B14" s="472" t="s">
        <v>141</v>
      </c>
      <c r="C14" s="472"/>
      <c r="D14" s="472"/>
      <c r="E14" s="472"/>
      <c r="F14" s="472"/>
      <c r="G14" s="472"/>
      <c r="H14" s="472"/>
      <c r="I14" s="472"/>
      <c r="J14" s="472"/>
      <c r="K14" s="472"/>
      <c r="L14" s="472"/>
      <c r="M14" s="472"/>
      <c r="N14" s="472"/>
      <c r="O14" s="472"/>
      <c r="P14" s="472"/>
      <c r="Q14" s="472"/>
      <c r="R14" s="472"/>
      <c r="S14" s="472"/>
      <c r="T14" s="472"/>
      <c r="U14" s="472"/>
      <c r="V14" s="472"/>
      <c r="W14" s="472"/>
      <c r="X14" s="472"/>
      <c r="Y14" s="472"/>
      <c r="Z14" s="267">
        <v>605</v>
      </c>
      <c r="AA14" s="501"/>
      <c r="AB14" s="501"/>
      <c r="AC14" s="267">
        <v>155</v>
      </c>
      <c r="AD14" s="448"/>
      <c r="AE14" s="448"/>
      <c r="AF14" s="448"/>
      <c r="AG14" s="448"/>
      <c r="AH14" s="448"/>
      <c r="AI14" s="269" t="s">
        <v>340</v>
      </c>
    </row>
    <row r="15" spans="1:35" hidden="1" x14ac:dyDescent="0.25">
      <c r="A15" s="266">
        <v>9</v>
      </c>
      <c r="B15" s="502" t="s">
        <v>142</v>
      </c>
      <c r="C15" s="502"/>
      <c r="D15" s="502"/>
      <c r="E15" s="502"/>
      <c r="F15" s="502"/>
      <c r="G15" s="502"/>
      <c r="H15" s="502"/>
      <c r="I15" s="502"/>
      <c r="J15" s="502"/>
      <c r="K15" s="502"/>
      <c r="L15" s="502"/>
      <c r="M15" s="502"/>
      <c r="N15" s="502"/>
      <c r="O15" s="502"/>
      <c r="P15" s="267">
        <v>1633</v>
      </c>
      <c r="Q15" s="501"/>
      <c r="R15" s="501"/>
      <c r="S15" s="268">
        <v>1105</v>
      </c>
      <c r="T15" s="501"/>
      <c r="U15" s="501"/>
      <c r="V15" s="501"/>
      <c r="W15" s="268">
        <v>1634</v>
      </c>
      <c r="X15" s="501"/>
      <c r="Y15" s="501"/>
      <c r="Z15" s="267">
        <v>606</v>
      </c>
      <c r="AA15" s="501"/>
      <c r="AB15" s="501"/>
      <c r="AC15" s="267">
        <v>152</v>
      </c>
      <c r="AD15" s="500"/>
      <c r="AE15" s="500"/>
      <c r="AF15" s="500"/>
      <c r="AG15" s="500"/>
      <c r="AH15" s="500"/>
      <c r="AI15" s="269" t="s">
        <v>340</v>
      </c>
    </row>
    <row r="16" spans="1:35" hidden="1" x14ac:dyDescent="0.25">
      <c r="A16" s="266">
        <v>10</v>
      </c>
      <c r="B16" s="471" t="s">
        <v>95</v>
      </c>
      <c r="C16" s="471"/>
      <c r="D16" s="471"/>
      <c r="E16" s="471"/>
      <c r="F16" s="471"/>
      <c r="G16" s="471"/>
      <c r="H16" s="471"/>
      <c r="I16" s="471"/>
      <c r="J16" s="471"/>
      <c r="K16" s="471"/>
      <c r="L16" s="471"/>
      <c r="M16" s="471"/>
      <c r="N16" s="471"/>
      <c r="O16" s="471"/>
      <c r="P16" s="471"/>
      <c r="Q16" s="471"/>
      <c r="R16" s="471"/>
      <c r="S16" s="471"/>
      <c r="T16" s="471"/>
      <c r="U16" s="471"/>
      <c r="V16" s="471"/>
      <c r="W16" s="267">
        <v>1635</v>
      </c>
      <c r="X16" s="485"/>
      <c r="Y16" s="485"/>
      <c r="Z16" s="267">
        <v>1031</v>
      </c>
      <c r="AA16" s="501"/>
      <c r="AB16" s="501"/>
      <c r="AC16" s="267">
        <v>1032</v>
      </c>
      <c r="AD16" s="500"/>
      <c r="AE16" s="500"/>
      <c r="AF16" s="500"/>
      <c r="AG16" s="500"/>
      <c r="AH16" s="500"/>
      <c r="AI16" s="269" t="s">
        <v>340</v>
      </c>
    </row>
    <row r="17" spans="1:38" hidden="1" x14ac:dyDescent="0.25">
      <c r="A17" s="266">
        <v>11</v>
      </c>
      <c r="B17" s="472" t="s">
        <v>96</v>
      </c>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267">
        <v>1104</v>
      </c>
      <c r="AD17" s="448"/>
      <c r="AE17" s="448"/>
      <c r="AF17" s="448"/>
      <c r="AG17" s="448"/>
      <c r="AH17" s="448"/>
      <c r="AI17" s="269" t="s">
        <v>340</v>
      </c>
    </row>
    <row r="18" spans="1:38" ht="19.5" hidden="1" customHeight="1" x14ac:dyDescent="0.25">
      <c r="A18" s="266">
        <v>12</v>
      </c>
      <c r="B18" s="472" t="s">
        <v>97</v>
      </c>
      <c r="C18" s="472"/>
      <c r="D18" s="472"/>
      <c r="E18" s="472"/>
      <c r="F18" s="472"/>
      <c r="G18" s="472"/>
      <c r="H18" s="472"/>
      <c r="I18" s="472"/>
      <c r="J18" s="267">
        <v>1098</v>
      </c>
      <c r="K18" s="489"/>
      <c r="L18" s="489"/>
      <c r="M18" s="489"/>
      <c r="N18" s="489"/>
      <c r="O18" s="489"/>
      <c r="P18" s="474" t="s">
        <v>55</v>
      </c>
      <c r="Q18" s="474"/>
      <c r="R18" s="474"/>
      <c r="S18" s="474"/>
      <c r="T18" s="474"/>
      <c r="U18" s="474"/>
      <c r="V18" s="474"/>
      <c r="W18" s="267">
        <v>1030</v>
      </c>
      <c r="X18" s="473"/>
      <c r="Y18" s="473"/>
      <c r="Z18" s="473"/>
      <c r="AA18" s="473"/>
      <c r="AB18" s="473"/>
      <c r="AC18" s="267">
        <v>161</v>
      </c>
      <c r="AD18" s="448"/>
      <c r="AE18" s="448"/>
      <c r="AF18" s="448"/>
      <c r="AG18" s="448"/>
      <c r="AH18" s="448"/>
      <c r="AI18" s="269" t="s">
        <v>340</v>
      </c>
    </row>
    <row r="19" spans="1:38" hidden="1" x14ac:dyDescent="0.25">
      <c r="A19" s="273">
        <v>13</v>
      </c>
      <c r="B19" s="472" t="s">
        <v>56</v>
      </c>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267">
        <v>1774</v>
      </c>
      <c r="AD19" s="448"/>
      <c r="AE19" s="448"/>
      <c r="AF19" s="448"/>
      <c r="AG19" s="448"/>
      <c r="AH19" s="448"/>
      <c r="AI19" s="269" t="s">
        <v>340</v>
      </c>
    </row>
    <row r="20" spans="1:38" hidden="1" x14ac:dyDescent="0.25">
      <c r="A20" s="273">
        <v>14</v>
      </c>
      <c r="B20" s="472" t="s">
        <v>98</v>
      </c>
      <c r="C20" s="472"/>
      <c r="D20" s="472"/>
      <c r="E20" s="472"/>
      <c r="F20" s="472"/>
      <c r="G20" s="472"/>
      <c r="H20" s="472"/>
      <c r="I20" s="472"/>
      <c r="J20" s="267">
        <v>159</v>
      </c>
      <c r="K20" s="489"/>
      <c r="L20" s="489"/>
      <c r="M20" s="489"/>
      <c r="N20" s="489"/>
      <c r="O20" s="489"/>
      <c r="P20" s="472" t="s">
        <v>145</v>
      </c>
      <c r="Q20" s="472"/>
      <c r="R20" s="472"/>
      <c r="S20" s="472"/>
      <c r="T20" s="472"/>
      <c r="U20" s="472"/>
      <c r="V20" s="472"/>
      <c r="W20" s="267">
        <v>748</v>
      </c>
      <c r="X20" s="489"/>
      <c r="Y20" s="489"/>
      <c r="Z20" s="489"/>
      <c r="AA20" s="489"/>
      <c r="AB20" s="489"/>
      <c r="AC20" s="267">
        <v>749</v>
      </c>
      <c r="AD20" s="448"/>
      <c r="AE20" s="448"/>
      <c r="AF20" s="448"/>
      <c r="AG20" s="448"/>
      <c r="AH20" s="448"/>
      <c r="AI20" s="269" t="s">
        <v>340</v>
      </c>
    </row>
    <row r="21" spans="1:38" ht="20.25" hidden="1" customHeight="1" x14ac:dyDescent="0.25">
      <c r="A21" s="273">
        <v>15</v>
      </c>
      <c r="B21" s="474" t="s">
        <v>372</v>
      </c>
      <c r="C21" s="474"/>
      <c r="D21" s="474"/>
      <c r="E21" s="474"/>
      <c r="F21" s="474"/>
      <c r="G21" s="474"/>
      <c r="H21" s="474"/>
      <c r="I21" s="474"/>
      <c r="J21" s="267">
        <v>166</v>
      </c>
      <c r="K21" s="448"/>
      <c r="L21" s="448"/>
      <c r="M21" s="448"/>
      <c r="N21" s="448"/>
      <c r="O21" s="448"/>
      <c r="P21" s="472" t="s">
        <v>146</v>
      </c>
      <c r="Q21" s="472"/>
      <c r="R21" s="472"/>
      <c r="S21" s="472"/>
      <c r="T21" s="472"/>
      <c r="U21" s="472"/>
      <c r="V21" s="472"/>
      <c r="W21" s="267">
        <v>907</v>
      </c>
      <c r="X21" s="448"/>
      <c r="Y21" s="448"/>
      <c r="Z21" s="448"/>
      <c r="AA21" s="448"/>
      <c r="AB21" s="448"/>
      <c r="AC21" s="267">
        <v>764</v>
      </c>
      <c r="AD21" s="448"/>
      <c r="AE21" s="448"/>
      <c r="AF21" s="448"/>
      <c r="AG21" s="448"/>
      <c r="AH21" s="448"/>
      <c r="AI21" s="269" t="s">
        <v>341</v>
      </c>
    </row>
    <row r="22" spans="1:38" hidden="1" x14ac:dyDescent="0.25">
      <c r="A22" s="273">
        <v>16</v>
      </c>
      <c r="B22" s="474" t="s">
        <v>38</v>
      </c>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267">
        <v>169</v>
      </c>
      <c r="AD22" s="448"/>
      <c r="AE22" s="448"/>
      <c r="AF22" s="448"/>
      <c r="AG22" s="448"/>
      <c r="AH22" s="448"/>
      <c r="AI22" s="269" t="s">
        <v>341</v>
      </c>
    </row>
    <row r="23" spans="1:38" x14ac:dyDescent="0.25">
      <c r="A23" s="272">
        <v>19</v>
      </c>
      <c r="B23" s="494" t="s">
        <v>6</v>
      </c>
      <c r="C23" s="494"/>
      <c r="D23" s="494"/>
      <c r="E23" s="494"/>
      <c r="F23" s="494"/>
      <c r="G23" s="494"/>
      <c r="H23" s="494"/>
      <c r="I23" s="494"/>
      <c r="J23" s="494"/>
      <c r="K23" s="494"/>
      <c r="L23" s="494"/>
      <c r="M23" s="494"/>
      <c r="N23" s="494"/>
      <c r="O23" s="494"/>
      <c r="P23" s="494"/>
      <c r="Q23" s="494"/>
      <c r="R23" s="494"/>
      <c r="S23" s="494"/>
      <c r="T23" s="494"/>
      <c r="U23" s="494"/>
      <c r="V23" s="494"/>
      <c r="W23" s="494"/>
      <c r="X23" s="494"/>
      <c r="Y23" s="494"/>
      <c r="Z23" s="494"/>
      <c r="AA23" s="494"/>
      <c r="AB23" s="494"/>
      <c r="AC23" s="267">
        <v>158</v>
      </c>
      <c r="AD23" s="448">
        <f>SUM(AD7:AH20)-AD21-AD22</f>
        <v>34083243</v>
      </c>
      <c r="AE23" s="448"/>
      <c r="AF23" s="448"/>
      <c r="AG23" s="448"/>
      <c r="AH23" s="448"/>
      <c r="AI23" s="269" t="s">
        <v>342</v>
      </c>
    </row>
    <row r="24" spans="1:38" hidden="1" x14ac:dyDescent="0.25">
      <c r="A24" s="272">
        <v>18</v>
      </c>
      <c r="B24" s="472" t="s">
        <v>147</v>
      </c>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267">
        <v>111</v>
      </c>
      <c r="AD24" s="448"/>
      <c r="AE24" s="448"/>
      <c r="AF24" s="448"/>
      <c r="AG24" s="448"/>
      <c r="AH24" s="448"/>
      <c r="AI24" s="271" t="s">
        <v>341</v>
      </c>
    </row>
    <row r="25" spans="1:38" hidden="1" x14ac:dyDescent="0.25">
      <c r="A25" s="272">
        <v>19</v>
      </c>
      <c r="B25" s="472" t="s">
        <v>148</v>
      </c>
      <c r="C25" s="472"/>
      <c r="D25" s="472"/>
      <c r="E25" s="472"/>
      <c r="F25" s="472"/>
      <c r="G25" s="472"/>
      <c r="H25" s="472"/>
      <c r="I25" s="472"/>
      <c r="J25" s="267">
        <v>750</v>
      </c>
      <c r="K25" s="475"/>
      <c r="L25" s="475"/>
      <c r="M25" s="475"/>
      <c r="N25" s="475"/>
      <c r="O25" s="475"/>
      <c r="P25" s="472" t="s">
        <v>149</v>
      </c>
      <c r="Q25" s="472"/>
      <c r="R25" s="472"/>
      <c r="S25" s="472"/>
      <c r="T25" s="472"/>
      <c r="U25" s="472"/>
      <c r="V25" s="472"/>
      <c r="W25" s="267">
        <v>740</v>
      </c>
      <c r="X25" s="475"/>
      <c r="Y25" s="475"/>
      <c r="Z25" s="475"/>
      <c r="AA25" s="475"/>
      <c r="AB25" s="475"/>
      <c r="AC25" s="267">
        <v>751</v>
      </c>
      <c r="AD25" s="448"/>
      <c r="AE25" s="448"/>
      <c r="AF25" s="448"/>
      <c r="AG25" s="448"/>
      <c r="AH25" s="448"/>
      <c r="AI25" s="269" t="s">
        <v>341</v>
      </c>
    </row>
    <row r="26" spans="1:38" hidden="1" x14ac:dyDescent="0.25">
      <c r="A26" s="274">
        <v>20</v>
      </c>
      <c r="B26" s="472" t="s">
        <v>150</v>
      </c>
      <c r="C26" s="472"/>
      <c r="D26" s="472"/>
      <c r="E26" s="472"/>
      <c r="F26" s="472"/>
      <c r="G26" s="472"/>
      <c r="H26" s="472"/>
      <c r="I26" s="472"/>
      <c r="J26" s="267">
        <v>822</v>
      </c>
      <c r="K26" s="475"/>
      <c r="L26" s="475"/>
      <c r="M26" s="475"/>
      <c r="N26" s="475"/>
      <c r="O26" s="475"/>
      <c r="P26" s="472" t="s">
        <v>151</v>
      </c>
      <c r="Q26" s="472"/>
      <c r="R26" s="472"/>
      <c r="S26" s="472"/>
      <c r="T26" s="472"/>
      <c r="U26" s="472"/>
      <c r="V26" s="472"/>
      <c r="W26" s="267">
        <v>765</v>
      </c>
      <c r="X26" s="475"/>
      <c r="Y26" s="475"/>
      <c r="Z26" s="475"/>
      <c r="AA26" s="475"/>
      <c r="AB26" s="475"/>
      <c r="AC26" s="267">
        <v>766</v>
      </c>
      <c r="AD26" s="448"/>
      <c r="AE26" s="448"/>
      <c r="AF26" s="448"/>
      <c r="AG26" s="448"/>
      <c r="AH26" s="448"/>
      <c r="AI26" s="269" t="s">
        <v>341</v>
      </c>
    </row>
    <row r="27" spans="1:38" x14ac:dyDescent="0.25">
      <c r="A27" s="274">
        <v>24</v>
      </c>
      <c r="B27" s="496" t="s">
        <v>408</v>
      </c>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96"/>
      <c r="AA27" s="496"/>
      <c r="AB27" s="496"/>
      <c r="AC27" s="275">
        <v>170</v>
      </c>
      <c r="AD27" s="448">
        <f>AD23-AD24-AD25-AD26</f>
        <v>34083243</v>
      </c>
      <c r="AE27" s="448"/>
      <c r="AF27" s="448"/>
      <c r="AG27" s="448"/>
      <c r="AH27" s="448"/>
      <c r="AI27" s="276" t="s">
        <v>342</v>
      </c>
    </row>
    <row r="28" spans="1:38" ht="15" customHeight="1" x14ac:dyDescent="0.25">
      <c r="A28" s="272">
        <v>25</v>
      </c>
      <c r="B28" s="497" t="s">
        <v>152</v>
      </c>
      <c r="C28" s="498"/>
      <c r="D28" s="498"/>
      <c r="E28" s="498"/>
      <c r="F28" s="498"/>
      <c r="G28" s="498"/>
      <c r="H28" s="498"/>
      <c r="I28" s="498"/>
      <c r="J28" s="498"/>
      <c r="K28" s="498"/>
      <c r="L28" s="498"/>
      <c r="M28" s="498"/>
      <c r="N28" s="498"/>
      <c r="O28" s="498"/>
      <c r="P28" s="498"/>
      <c r="Q28" s="498"/>
      <c r="R28" s="498"/>
      <c r="S28" s="498"/>
      <c r="T28" s="498"/>
      <c r="U28" s="498"/>
      <c r="V28" s="499"/>
      <c r="W28" s="277">
        <v>157</v>
      </c>
      <c r="X28" s="475">
        <f>ROUND(AD27*VLOOKUP(AD27,'Tabla IGC'!C7:F14,3)-+VLOOKUP(AD27,'Tabla IGC'!C7:F14,4),0)</f>
        <v>1385829</v>
      </c>
      <c r="Y28" s="475"/>
      <c r="Z28" s="475"/>
      <c r="AA28" s="475"/>
      <c r="AB28" s="475"/>
      <c r="AC28" s="269" t="s">
        <v>340</v>
      </c>
      <c r="AD28" s="59"/>
      <c r="AE28" s="59"/>
      <c r="AF28" s="59"/>
      <c r="AG28" s="59"/>
      <c r="AH28" s="59"/>
      <c r="AI28" s="59"/>
      <c r="AL28" s="294"/>
    </row>
    <row r="29" spans="1:38" hidden="1" x14ac:dyDescent="0.25">
      <c r="A29" s="272">
        <v>23</v>
      </c>
      <c r="B29" s="467" t="s">
        <v>153</v>
      </c>
      <c r="C29" s="468"/>
      <c r="D29" s="468"/>
      <c r="E29" s="468"/>
      <c r="F29" s="468"/>
      <c r="G29" s="468"/>
      <c r="H29" s="468"/>
      <c r="I29" s="468"/>
      <c r="J29" s="468"/>
      <c r="K29" s="468"/>
      <c r="L29" s="468"/>
      <c r="M29" s="468"/>
      <c r="N29" s="468"/>
      <c r="O29" s="468"/>
      <c r="P29" s="468"/>
      <c r="Q29" s="468"/>
      <c r="R29" s="468"/>
      <c r="S29" s="468"/>
      <c r="T29" s="468"/>
      <c r="U29" s="468"/>
      <c r="V29" s="469"/>
      <c r="W29" s="267">
        <v>1017</v>
      </c>
      <c r="X29" s="489"/>
      <c r="Y29" s="490"/>
      <c r="Z29" s="490"/>
      <c r="AA29" s="490"/>
      <c r="AB29" s="490"/>
      <c r="AC29" s="269" t="s">
        <v>340</v>
      </c>
      <c r="AD29" s="59"/>
      <c r="AE29" s="59"/>
      <c r="AF29" s="59"/>
      <c r="AG29" s="59"/>
      <c r="AH29" s="59"/>
      <c r="AI29" s="59"/>
    </row>
    <row r="30" spans="1:38" hidden="1" x14ac:dyDescent="0.25">
      <c r="A30" s="272">
        <v>24</v>
      </c>
      <c r="B30" s="467" t="s">
        <v>154</v>
      </c>
      <c r="C30" s="468"/>
      <c r="D30" s="468"/>
      <c r="E30" s="468"/>
      <c r="F30" s="468"/>
      <c r="G30" s="468"/>
      <c r="H30" s="468"/>
      <c r="I30" s="468"/>
      <c r="J30" s="468"/>
      <c r="K30" s="468"/>
      <c r="L30" s="468"/>
      <c r="M30" s="468"/>
      <c r="N30" s="468"/>
      <c r="O30" s="468"/>
      <c r="P30" s="468"/>
      <c r="Q30" s="468"/>
      <c r="R30" s="468"/>
      <c r="S30" s="468"/>
      <c r="T30" s="468"/>
      <c r="U30" s="468"/>
      <c r="V30" s="469"/>
      <c r="W30" s="267">
        <v>1033</v>
      </c>
      <c r="X30" s="489"/>
      <c r="Y30" s="490"/>
      <c r="Z30" s="490"/>
      <c r="AA30" s="490"/>
      <c r="AB30" s="490"/>
      <c r="AC30" s="269" t="s">
        <v>340</v>
      </c>
      <c r="AD30" s="59"/>
      <c r="AE30" s="59"/>
      <c r="AF30" s="59"/>
      <c r="AG30" s="59"/>
      <c r="AH30" s="59"/>
      <c r="AI30" s="59"/>
    </row>
    <row r="31" spans="1:38" hidden="1" x14ac:dyDescent="0.25">
      <c r="A31" s="272">
        <v>25</v>
      </c>
      <c r="B31" s="467" t="s">
        <v>232</v>
      </c>
      <c r="C31" s="468"/>
      <c r="D31" s="468"/>
      <c r="E31" s="468"/>
      <c r="F31" s="468"/>
      <c r="G31" s="468"/>
      <c r="H31" s="468"/>
      <c r="I31" s="468"/>
      <c r="J31" s="468"/>
      <c r="K31" s="468"/>
      <c r="L31" s="468"/>
      <c r="M31" s="468"/>
      <c r="N31" s="468"/>
      <c r="O31" s="468"/>
      <c r="P31" s="468"/>
      <c r="Q31" s="468"/>
      <c r="R31" s="468"/>
      <c r="S31" s="468"/>
      <c r="T31" s="468"/>
      <c r="U31" s="468"/>
      <c r="V31" s="469"/>
      <c r="W31" s="267">
        <v>201</v>
      </c>
      <c r="X31" s="489"/>
      <c r="Y31" s="490"/>
      <c r="Z31" s="490"/>
      <c r="AA31" s="490"/>
      <c r="AB31" s="490"/>
      <c r="AC31" s="269" t="s">
        <v>340</v>
      </c>
      <c r="AD31" s="59"/>
      <c r="AE31" s="59"/>
      <c r="AF31" s="59"/>
      <c r="AG31" s="59"/>
      <c r="AH31" s="59"/>
      <c r="AI31" s="59"/>
    </row>
    <row r="32" spans="1:38" x14ac:dyDescent="0.25">
      <c r="A32" s="272">
        <v>29</v>
      </c>
      <c r="B32" s="467" t="s">
        <v>233</v>
      </c>
      <c r="C32" s="468"/>
      <c r="D32" s="468"/>
      <c r="E32" s="468"/>
      <c r="F32" s="468"/>
      <c r="G32" s="468"/>
      <c r="H32" s="468"/>
      <c r="I32" s="468"/>
      <c r="J32" s="468"/>
      <c r="K32" s="468"/>
      <c r="L32" s="468"/>
      <c r="M32" s="468"/>
      <c r="N32" s="468"/>
      <c r="O32" s="468"/>
      <c r="P32" s="468"/>
      <c r="Q32" s="468"/>
      <c r="R32" s="468"/>
      <c r="S32" s="468"/>
      <c r="T32" s="468"/>
      <c r="U32" s="468"/>
      <c r="V32" s="469"/>
      <c r="W32" s="267">
        <v>1035</v>
      </c>
      <c r="X32" s="475">
        <f>ROUND(+T12*0.35,0)</f>
        <v>16182</v>
      </c>
      <c r="Y32" s="475"/>
      <c r="Z32" s="475"/>
      <c r="AA32" s="475"/>
      <c r="AB32" s="475"/>
      <c r="AC32" s="269" t="s">
        <v>340</v>
      </c>
      <c r="AD32" s="59"/>
      <c r="AE32" s="59"/>
      <c r="AF32" s="59"/>
      <c r="AG32" s="59"/>
      <c r="AH32" s="59"/>
      <c r="AI32" s="59"/>
    </row>
    <row r="33" spans="1:35" hidden="1" x14ac:dyDescent="0.25">
      <c r="A33" s="272">
        <v>27</v>
      </c>
      <c r="B33" s="467" t="s">
        <v>7</v>
      </c>
      <c r="C33" s="468"/>
      <c r="D33" s="468"/>
      <c r="E33" s="468"/>
      <c r="F33" s="468"/>
      <c r="G33" s="468"/>
      <c r="H33" s="468"/>
      <c r="I33" s="468"/>
      <c r="J33" s="468"/>
      <c r="K33" s="468"/>
      <c r="L33" s="468"/>
      <c r="M33" s="468"/>
      <c r="N33" s="468"/>
      <c r="O33" s="468"/>
      <c r="P33" s="468"/>
      <c r="Q33" s="468"/>
      <c r="R33" s="468"/>
      <c r="S33" s="468"/>
      <c r="T33" s="468"/>
      <c r="U33" s="468"/>
      <c r="V33" s="469"/>
      <c r="W33" s="267">
        <v>910</v>
      </c>
      <c r="X33" s="475"/>
      <c r="Y33" s="475"/>
      <c r="Z33" s="475"/>
      <c r="AA33" s="475"/>
      <c r="AB33" s="475"/>
      <c r="AC33" s="269" t="s">
        <v>340</v>
      </c>
      <c r="AD33" s="59"/>
      <c r="AE33" s="59"/>
      <c r="AF33" s="59"/>
      <c r="AG33" s="59"/>
      <c r="AH33" s="59"/>
      <c r="AI33" s="59"/>
    </row>
    <row r="34" spans="1:35" hidden="1" x14ac:dyDescent="0.25">
      <c r="A34" s="272">
        <v>28</v>
      </c>
      <c r="B34" s="467" t="s">
        <v>57</v>
      </c>
      <c r="C34" s="468"/>
      <c r="D34" s="468"/>
      <c r="E34" s="468"/>
      <c r="F34" s="468"/>
      <c r="G34" s="468"/>
      <c r="H34" s="468"/>
      <c r="I34" s="468"/>
      <c r="J34" s="468"/>
      <c r="K34" s="468"/>
      <c r="L34" s="468"/>
      <c r="M34" s="468"/>
      <c r="N34" s="468"/>
      <c r="O34" s="468"/>
      <c r="P34" s="468"/>
      <c r="Q34" s="468"/>
      <c r="R34" s="468"/>
      <c r="S34" s="468"/>
      <c r="T34" s="468"/>
      <c r="U34" s="468"/>
      <c r="V34" s="469"/>
      <c r="W34" s="267">
        <v>1036</v>
      </c>
      <c r="X34" s="475"/>
      <c r="Y34" s="475"/>
      <c r="Z34" s="475"/>
      <c r="AA34" s="475"/>
      <c r="AB34" s="475"/>
      <c r="AC34" s="269" t="s">
        <v>341</v>
      </c>
      <c r="AD34" s="59"/>
      <c r="AE34" s="59"/>
      <c r="AF34" s="59"/>
      <c r="AG34" s="59"/>
      <c r="AH34" s="59"/>
      <c r="AI34" s="59"/>
    </row>
    <row r="35" spans="1:35" hidden="1" x14ac:dyDescent="0.25">
      <c r="A35" s="272">
        <v>29</v>
      </c>
      <c r="B35" s="467" t="s">
        <v>8</v>
      </c>
      <c r="C35" s="468"/>
      <c r="D35" s="468"/>
      <c r="E35" s="468"/>
      <c r="F35" s="468"/>
      <c r="G35" s="468"/>
      <c r="H35" s="468"/>
      <c r="I35" s="468"/>
      <c r="J35" s="468"/>
      <c r="K35" s="468"/>
      <c r="L35" s="468"/>
      <c r="M35" s="468"/>
      <c r="N35" s="468"/>
      <c r="O35" s="468"/>
      <c r="P35" s="468"/>
      <c r="Q35" s="468"/>
      <c r="R35" s="468"/>
      <c r="S35" s="468"/>
      <c r="T35" s="468"/>
      <c r="U35" s="468"/>
      <c r="V35" s="469"/>
      <c r="W35" s="267">
        <v>1101</v>
      </c>
      <c r="X35" s="475"/>
      <c r="Y35" s="475"/>
      <c r="Z35" s="475"/>
      <c r="AA35" s="475"/>
      <c r="AB35" s="475"/>
      <c r="AC35" s="269" t="s">
        <v>341</v>
      </c>
      <c r="AD35" s="59"/>
      <c r="AE35" s="59"/>
      <c r="AF35" s="59"/>
      <c r="AG35" s="59"/>
      <c r="AH35" s="59"/>
      <c r="AI35" s="59"/>
    </row>
    <row r="36" spans="1:35" hidden="1" x14ac:dyDescent="0.25">
      <c r="A36" s="272">
        <v>30</v>
      </c>
      <c r="B36" s="467" t="s">
        <v>234</v>
      </c>
      <c r="C36" s="468"/>
      <c r="D36" s="468"/>
      <c r="E36" s="468"/>
      <c r="F36" s="468"/>
      <c r="G36" s="468"/>
      <c r="H36" s="468"/>
      <c r="I36" s="468"/>
      <c r="J36" s="468"/>
      <c r="K36" s="468"/>
      <c r="L36" s="468"/>
      <c r="M36" s="468"/>
      <c r="N36" s="468"/>
      <c r="O36" s="468"/>
      <c r="P36" s="468"/>
      <c r="Q36" s="468"/>
      <c r="R36" s="468"/>
      <c r="S36" s="468"/>
      <c r="T36" s="468"/>
      <c r="U36" s="468"/>
      <c r="V36" s="469"/>
      <c r="W36" s="267">
        <v>135</v>
      </c>
      <c r="X36" s="489"/>
      <c r="Y36" s="490"/>
      <c r="Z36" s="490"/>
      <c r="AA36" s="490"/>
      <c r="AB36" s="490"/>
      <c r="AC36" s="269" t="s">
        <v>341</v>
      </c>
      <c r="AD36" s="59"/>
      <c r="AE36" s="59"/>
      <c r="AF36" s="59"/>
      <c r="AG36" s="59"/>
      <c r="AH36" s="59"/>
      <c r="AI36" s="59"/>
    </row>
    <row r="37" spans="1:35" hidden="1" x14ac:dyDescent="0.25">
      <c r="A37" s="272">
        <v>31</v>
      </c>
      <c r="B37" s="467" t="s">
        <v>9</v>
      </c>
      <c r="C37" s="468"/>
      <c r="D37" s="468"/>
      <c r="E37" s="468"/>
      <c r="F37" s="468"/>
      <c r="G37" s="468"/>
      <c r="H37" s="468"/>
      <c r="I37" s="468"/>
      <c r="J37" s="468"/>
      <c r="K37" s="468"/>
      <c r="L37" s="468"/>
      <c r="M37" s="468"/>
      <c r="N37" s="468"/>
      <c r="O37" s="468"/>
      <c r="P37" s="468"/>
      <c r="Q37" s="468"/>
      <c r="R37" s="468"/>
      <c r="S37" s="468"/>
      <c r="T37" s="468"/>
      <c r="U37" s="468"/>
      <c r="V37" s="469"/>
      <c r="W37" s="267">
        <v>136</v>
      </c>
      <c r="X37" s="475"/>
      <c r="Y37" s="475"/>
      <c r="Z37" s="475"/>
      <c r="AA37" s="475"/>
      <c r="AB37" s="475"/>
      <c r="AC37" s="269" t="s">
        <v>341</v>
      </c>
      <c r="AD37" s="59"/>
      <c r="AE37" s="59"/>
      <c r="AF37" s="59"/>
      <c r="AG37" s="59"/>
      <c r="AH37" s="59"/>
      <c r="AI37" s="59"/>
    </row>
    <row r="38" spans="1:35" hidden="1" x14ac:dyDescent="0.25">
      <c r="A38" s="272">
        <v>32</v>
      </c>
      <c r="B38" s="467" t="s">
        <v>161</v>
      </c>
      <c r="C38" s="468"/>
      <c r="D38" s="468"/>
      <c r="E38" s="468"/>
      <c r="F38" s="468"/>
      <c r="G38" s="468"/>
      <c r="H38" s="468"/>
      <c r="I38" s="468"/>
      <c r="J38" s="468"/>
      <c r="K38" s="468"/>
      <c r="L38" s="468"/>
      <c r="M38" s="468"/>
      <c r="N38" s="468"/>
      <c r="O38" s="468"/>
      <c r="P38" s="468"/>
      <c r="Q38" s="468"/>
      <c r="R38" s="468"/>
      <c r="S38" s="468"/>
      <c r="T38" s="468"/>
      <c r="U38" s="468"/>
      <c r="V38" s="469"/>
      <c r="W38" s="267">
        <v>176</v>
      </c>
      <c r="X38" s="489"/>
      <c r="Y38" s="490"/>
      <c r="Z38" s="490"/>
      <c r="AA38" s="490"/>
      <c r="AB38" s="490"/>
      <c r="AC38" s="269" t="s">
        <v>341</v>
      </c>
      <c r="AD38" s="59"/>
      <c r="AE38" s="59"/>
      <c r="AF38" s="59"/>
      <c r="AG38" s="59"/>
      <c r="AH38" s="59"/>
      <c r="AI38" s="59"/>
    </row>
    <row r="39" spans="1:35" hidden="1" x14ac:dyDescent="0.25">
      <c r="A39" s="272">
        <v>33</v>
      </c>
      <c r="B39" s="467" t="s">
        <v>162</v>
      </c>
      <c r="C39" s="468"/>
      <c r="D39" s="468"/>
      <c r="E39" s="468"/>
      <c r="F39" s="468"/>
      <c r="G39" s="468"/>
      <c r="H39" s="468"/>
      <c r="I39" s="468"/>
      <c r="J39" s="468"/>
      <c r="K39" s="468"/>
      <c r="L39" s="468"/>
      <c r="M39" s="468"/>
      <c r="N39" s="468"/>
      <c r="O39" s="468"/>
      <c r="P39" s="468"/>
      <c r="Q39" s="468"/>
      <c r="R39" s="468"/>
      <c r="S39" s="468"/>
      <c r="T39" s="468"/>
      <c r="U39" s="468"/>
      <c r="V39" s="469"/>
      <c r="W39" s="267">
        <v>752</v>
      </c>
      <c r="X39" s="475"/>
      <c r="Y39" s="475"/>
      <c r="Z39" s="475"/>
      <c r="AA39" s="475"/>
      <c r="AB39" s="475"/>
      <c r="AC39" s="269" t="s">
        <v>341</v>
      </c>
      <c r="AD39" s="59"/>
      <c r="AE39" s="59"/>
      <c r="AF39" s="59"/>
      <c r="AG39" s="59"/>
      <c r="AH39" s="59"/>
      <c r="AI39" s="59"/>
    </row>
    <row r="40" spans="1:35" hidden="1" x14ac:dyDescent="0.25">
      <c r="A40" s="272">
        <v>34</v>
      </c>
      <c r="B40" s="467" t="s">
        <v>58</v>
      </c>
      <c r="C40" s="468"/>
      <c r="D40" s="468"/>
      <c r="E40" s="468"/>
      <c r="F40" s="468"/>
      <c r="G40" s="468"/>
      <c r="H40" s="468"/>
      <c r="I40" s="468"/>
      <c r="J40" s="468"/>
      <c r="K40" s="468"/>
      <c r="L40" s="468"/>
      <c r="M40" s="468"/>
      <c r="N40" s="468"/>
      <c r="O40" s="468"/>
      <c r="P40" s="468"/>
      <c r="Q40" s="468"/>
      <c r="R40" s="468"/>
      <c r="S40" s="468"/>
      <c r="T40" s="468"/>
      <c r="U40" s="468"/>
      <c r="V40" s="469"/>
      <c r="W40" s="267">
        <v>608</v>
      </c>
      <c r="X40" s="475"/>
      <c r="Y40" s="475"/>
      <c r="Z40" s="475"/>
      <c r="AA40" s="475"/>
      <c r="AB40" s="475"/>
      <c r="AC40" s="269" t="s">
        <v>341</v>
      </c>
      <c r="AD40" s="59"/>
      <c r="AE40" s="59"/>
      <c r="AF40" s="59"/>
      <c r="AG40" s="59"/>
      <c r="AH40" s="59"/>
      <c r="AI40" s="59"/>
    </row>
    <row r="41" spans="1:35" hidden="1" x14ac:dyDescent="0.25">
      <c r="A41" s="272">
        <v>35</v>
      </c>
      <c r="B41" s="467" t="s">
        <v>116</v>
      </c>
      <c r="C41" s="468"/>
      <c r="D41" s="468"/>
      <c r="E41" s="468"/>
      <c r="F41" s="468"/>
      <c r="G41" s="468"/>
      <c r="H41" s="468"/>
      <c r="I41" s="468"/>
      <c r="J41" s="468"/>
      <c r="K41" s="468"/>
      <c r="L41" s="468"/>
      <c r="M41" s="468"/>
      <c r="N41" s="468"/>
      <c r="O41" s="468"/>
      <c r="P41" s="468"/>
      <c r="Q41" s="468"/>
      <c r="R41" s="468"/>
      <c r="S41" s="468"/>
      <c r="T41" s="468"/>
      <c r="U41" s="468"/>
      <c r="V41" s="469"/>
      <c r="W41" s="267">
        <v>1636</v>
      </c>
      <c r="X41" s="475"/>
      <c r="Y41" s="475"/>
      <c r="Z41" s="475"/>
      <c r="AA41" s="475"/>
      <c r="AB41" s="475"/>
      <c r="AC41" s="269" t="s">
        <v>341</v>
      </c>
      <c r="AD41" s="59"/>
      <c r="AE41" s="59"/>
      <c r="AF41" s="59"/>
      <c r="AG41" s="59"/>
      <c r="AH41" s="59"/>
      <c r="AI41" s="59"/>
    </row>
    <row r="42" spans="1:35" hidden="1" x14ac:dyDescent="0.25">
      <c r="A42" s="272">
        <v>36</v>
      </c>
      <c r="B42" s="467" t="s">
        <v>117</v>
      </c>
      <c r="C42" s="468"/>
      <c r="D42" s="468"/>
      <c r="E42" s="468"/>
      <c r="F42" s="468"/>
      <c r="G42" s="468"/>
      <c r="H42" s="468"/>
      <c r="I42" s="468"/>
      <c r="J42" s="468"/>
      <c r="K42" s="468"/>
      <c r="L42" s="468"/>
      <c r="M42" s="468"/>
      <c r="N42" s="468"/>
      <c r="O42" s="468"/>
      <c r="P42" s="468"/>
      <c r="Q42" s="468"/>
      <c r="R42" s="468"/>
      <c r="S42" s="468"/>
      <c r="T42" s="468"/>
      <c r="U42" s="468"/>
      <c r="V42" s="469"/>
      <c r="W42" s="267">
        <v>1637</v>
      </c>
      <c r="X42" s="489"/>
      <c r="Y42" s="490"/>
      <c r="Z42" s="490"/>
      <c r="AA42" s="490"/>
      <c r="AB42" s="490"/>
      <c r="AC42" s="269" t="s">
        <v>341</v>
      </c>
      <c r="AD42" s="59"/>
      <c r="AE42" s="59"/>
      <c r="AF42" s="59"/>
      <c r="AG42" s="59"/>
      <c r="AH42" s="59"/>
      <c r="AI42" s="59"/>
    </row>
    <row r="43" spans="1:35" x14ac:dyDescent="0.25">
      <c r="A43" s="272">
        <v>40</v>
      </c>
      <c r="B43" s="467" t="s">
        <v>10</v>
      </c>
      <c r="C43" s="468"/>
      <c r="D43" s="468"/>
      <c r="E43" s="468"/>
      <c r="F43" s="468"/>
      <c r="G43" s="468"/>
      <c r="H43" s="468"/>
      <c r="I43" s="468"/>
      <c r="J43" s="468"/>
      <c r="K43" s="468"/>
      <c r="L43" s="468"/>
      <c r="M43" s="468"/>
      <c r="N43" s="468"/>
      <c r="O43" s="468"/>
      <c r="P43" s="468"/>
      <c r="Q43" s="468"/>
      <c r="R43" s="468"/>
      <c r="S43" s="468"/>
      <c r="T43" s="468"/>
      <c r="U43" s="468"/>
      <c r="V43" s="469"/>
      <c r="W43" s="267">
        <v>1638</v>
      </c>
      <c r="X43" s="475">
        <f>'DJ 1947 RégimenTransparencia'!Q24</f>
        <v>244559.99999999997</v>
      </c>
      <c r="Y43" s="475"/>
      <c r="Z43" s="475"/>
      <c r="AA43" s="475"/>
      <c r="AB43" s="475"/>
      <c r="AC43" s="269" t="s">
        <v>341</v>
      </c>
      <c r="AD43" s="59"/>
      <c r="AE43" s="59"/>
      <c r="AF43" s="59"/>
      <c r="AG43" s="59"/>
      <c r="AH43" s="59"/>
      <c r="AI43" s="59"/>
    </row>
    <row r="44" spans="1:35" hidden="1" x14ac:dyDescent="0.25">
      <c r="A44" s="272">
        <v>38</v>
      </c>
      <c r="B44" s="467" t="s">
        <v>64</v>
      </c>
      <c r="C44" s="468"/>
      <c r="D44" s="468"/>
      <c r="E44" s="468"/>
      <c r="F44" s="468"/>
      <c r="G44" s="468"/>
      <c r="H44" s="468"/>
      <c r="I44" s="468"/>
      <c r="J44" s="468"/>
      <c r="K44" s="468"/>
      <c r="L44" s="468"/>
      <c r="M44" s="468"/>
      <c r="N44" s="468"/>
      <c r="O44" s="468"/>
      <c r="P44" s="468"/>
      <c r="Q44" s="468"/>
      <c r="R44" s="468"/>
      <c r="S44" s="468"/>
      <c r="T44" s="468"/>
      <c r="U44" s="468"/>
      <c r="V44" s="469"/>
      <c r="W44" s="267">
        <v>895</v>
      </c>
      <c r="X44" s="475"/>
      <c r="Y44" s="475"/>
      <c r="Z44" s="475"/>
      <c r="AA44" s="475"/>
      <c r="AB44" s="475"/>
      <c r="AC44" s="269" t="s">
        <v>341</v>
      </c>
      <c r="AD44" s="59"/>
      <c r="AE44" s="59"/>
      <c r="AF44" s="59"/>
      <c r="AG44" s="59"/>
      <c r="AH44" s="59"/>
      <c r="AI44" s="59"/>
    </row>
    <row r="45" spans="1:35" hidden="1" x14ac:dyDescent="0.25">
      <c r="A45" s="272">
        <v>39</v>
      </c>
      <c r="B45" s="467" t="s">
        <v>65</v>
      </c>
      <c r="C45" s="468"/>
      <c r="D45" s="468"/>
      <c r="E45" s="468"/>
      <c r="F45" s="468"/>
      <c r="G45" s="468"/>
      <c r="H45" s="468"/>
      <c r="I45" s="468"/>
      <c r="J45" s="468"/>
      <c r="K45" s="468"/>
      <c r="L45" s="468"/>
      <c r="M45" s="468"/>
      <c r="N45" s="468"/>
      <c r="O45" s="468"/>
      <c r="P45" s="468"/>
      <c r="Q45" s="468"/>
      <c r="R45" s="468"/>
      <c r="S45" s="468"/>
      <c r="T45" s="468"/>
      <c r="U45" s="468"/>
      <c r="V45" s="469"/>
      <c r="W45" s="267">
        <v>867</v>
      </c>
      <c r="X45" s="489"/>
      <c r="Y45" s="490"/>
      <c r="Z45" s="490"/>
      <c r="AA45" s="490"/>
      <c r="AB45" s="490"/>
      <c r="AC45" s="269" t="s">
        <v>341</v>
      </c>
      <c r="AD45" s="59"/>
      <c r="AE45" s="59"/>
      <c r="AF45" s="59"/>
      <c r="AG45" s="59"/>
      <c r="AH45" s="59"/>
      <c r="AI45" s="59"/>
    </row>
    <row r="46" spans="1:35" hidden="1" x14ac:dyDescent="0.25">
      <c r="A46" s="272">
        <v>40</v>
      </c>
      <c r="B46" s="467" t="s">
        <v>66</v>
      </c>
      <c r="C46" s="468"/>
      <c r="D46" s="468"/>
      <c r="E46" s="468"/>
      <c r="F46" s="468"/>
      <c r="G46" s="468"/>
      <c r="H46" s="468"/>
      <c r="I46" s="468"/>
      <c r="J46" s="468"/>
      <c r="K46" s="468"/>
      <c r="L46" s="468"/>
      <c r="M46" s="468"/>
      <c r="N46" s="468"/>
      <c r="O46" s="468"/>
      <c r="P46" s="468"/>
      <c r="Q46" s="468"/>
      <c r="R46" s="468"/>
      <c r="S46" s="468"/>
      <c r="T46" s="468"/>
      <c r="U46" s="468"/>
      <c r="V46" s="469"/>
      <c r="W46" s="267">
        <v>609</v>
      </c>
      <c r="X46" s="475"/>
      <c r="Y46" s="475"/>
      <c r="Z46" s="475"/>
      <c r="AA46" s="475"/>
      <c r="AB46" s="475"/>
      <c r="AC46" s="269" t="s">
        <v>341</v>
      </c>
      <c r="AD46" s="59"/>
      <c r="AE46" s="59"/>
      <c r="AF46" s="59"/>
      <c r="AG46" s="59"/>
      <c r="AH46" s="59"/>
      <c r="AI46" s="59"/>
    </row>
    <row r="47" spans="1:35" hidden="1" x14ac:dyDescent="0.25">
      <c r="A47" s="272">
        <v>41</v>
      </c>
      <c r="B47" s="467" t="s">
        <v>123</v>
      </c>
      <c r="C47" s="468"/>
      <c r="D47" s="468"/>
      <c r="E47" s="468"/>
      <c r="F47" s="468"/>
      <c r="G47" s="468"/>
      <c r="H47" s="468"/>
      <c r="I47" s="468"/>
      <c r="J47" s="468"/>
      <c r="K47" s="468"/>
      <c r="L47" s="468"/>
      <c r="M47" s="468"/>
      <c r="N47" s="468"/>
      <c r="O47" s="468"/>
      <c r="P47" s="468"/>
      <c r="Q47" s="468"/>
      <c r="R47" s="468"/>
      <c r="S47" s="468"/>
      <c r="T47" s="468"/>
      <c r="U47" s="468"/>
      <c r="V47" s="469"/>
      <c r="W47" s="267">
        <v>1639</v>
      </c>
      <c r="X47" s="489"/>
      <c r="Y47" s="490"/>
      <c r="Z47" s="490"/>
      <c r="AA47" s="490"/>
      <c r="AB47" s="490"/>
      <c r="AC47" s="269" t="s">
        <v>341</v>
      </c>
      <c r="AD47" s="59"/>
      <c r="AE47" s="59"/>
      <c r="AF47" s="59"/>
      <c r="AG47" s="59"/>
      <c r="AH47" s="59"/>
      <c r="AI47" s="59"/>
    </row>
    <row r="48" spans="1:35" hidden="1" x14ac:dyDescent="0.25">
      <c r="A48" s="272">
        <v>42</v>
      </c>
      <c r="B48" s="467" t="s">
        <v>124</v>
      </c>
      <c r="C48" s="468"/>
      <c r="D48" s="468"/>
      <c r="E48" s="468"/>
      <c r="F48" s="468"/>
      <c r="G48" s="468"/>
      <c r="H48" s="468"/>
      <c r="I48" s="468"/>
      <c r="J48" s="468"/>
      <c r="K48" s="468"/>
      <c r="L48" s="468"/>
      <c r="M48" s="468"/>
      <c r="N48" s="468"/>
      <c r="O48" s="468"/>
      <c r="P48" s="468"/>
      <c r="Q48" s="468"/>
      <c r="R48" s="468"/>
      <c r="S48" s="468"/>
      <c r="T48" s="468"/>
      <c r="U48" s="468"/>
      <c r="V48" s="469"/>
      <c r="W48" s="267">
        <v>1018</v>
      </c>
      <c r="X48" s="489"/>
      <c r="Y48" s="490"/>
      <c r="Z48" s="490"/>
      <c r="AA48" s="490"/>
      <c r="AB48" s="490"/>
      <c r="AC48" s="269" t="s">
        <v>341</v>
      </c>
      <c r="AD48" s="59"/>
      <c r="AE48" s="59"/>
      <c r="AF48" s="59"/>
      <c r="AG48" s="59"/>
      <c r="AH48" s="59"/>
      <c r="AI48" s="59"/>
    </row>
    <row r="49" spans="1:35" hidden="1" x14ac:dyDescent="0.25">
      <c r="A49" s="272">
        <v>43</v>
      </c>
      <c r="B49" s="467" t="s">
        <v>125</v>
      </c>
      <c r="C49" s="468"/>
      <c r="D49" s="468"/>
      <c r="E49" s="468"/>
      <c r="F49" s="468"/>
      <c r="G49" s="468"/>
      <c r="H49" s="468"/>
      <c r="I49" s="468"/>
      <c r="J49" s="468"/>
      <c r="K49" s="468"/>
      <c r="L49" s="468"/>
      <c r="M49" s="468"/>
      <c r="N49" s="468"/>
      <c r="O49" s="468"/>
      <c r="P49" s="468"/>
      <c r="Q49" s="468"/>
      <c r="R49" s="468"/>
      <c r="S49" s="468"/>
      <c r="T49" s="468"/>
      <c r="U49" s="468"/>
      <c r="V49" s="469"/>
      <c r="W49" s="267">
        <v>162</v>
      </c>
      <c r="X49" s="475"/>
      <c r="Y49" s="475"/>
      <c r="Z49" s="475"/>
      <c r="AA49" s="475"/>
      <c r="AB49" s="475"/>
      <c r="AC49" s="269" t="s">
        <v>341</v>
      </c>
      <c r="AD49" s="59"/>
      <c r="AE49" s="59"/>
      <c r="AF49" s="59"/>
      <c r="AG49" s="59"/>
      <c r="AH49" s="59"/>
      <c r="AI49" s="59"/>
    </row>
    <row r="50" spans="1:35" hidden="1" x14ac:dyDescent="0.25">
      <c r="A50" s="272">
        <v>44</v>
      </c>
      <c r="B50" s="467" t="s">
        <v>126</v>
      </c>
      <c r="C50" s="468"/>
      <c r="D50" s="468"/>
      <c r="E50" s="468"/>
      <c r="F50" s="468"/>
      <c r="G50" s="468"/>
      <c r="H50" s="468"/>
      <c r="I50" s="468"/>
      <c r="J50" s="468"/>
      <c r="K50" s="468"/>
      <c r="L50" s="468"/>
      <c r="M50" s="468"/>
      <c r="N50" s="468"/>
      <c r="O50" s="468"/>
      <c r="P50" s="468"/>
      <c r="Q50" s="468"/>
      <c r="R50" s="468"/>
      <c r="S50" s="468"/>
      <c r="T50" s="468"/>
      <c r="U50" s="468"/>
      <c r="V50" s="469"/>
      <c r="W50" s="267">
        <v>174</v>
      </c>
      <c r="X50" s="489"/>
      <c r="Y50" s="490"/>
      <c r="Z50" s="490"/>
      <c r="AA50" s="490"/>
      <c r="AB50" s="490"/>
      <c r="AC50" s="269" t="s">
        <v>341</v>
      </c>
      <c r="AD50" s="59"/>
      <c r="AE50" s="59"/>
      <c r="AF50" s="59"/>
      <c r="AG50" s="59"/>
      <c r="AH50" s="59"/>
      <c r="AI50" s="59"/>
    </row>
    <row r="51" spans="1:35" x14ac:dyDescent="0.25">
      <c r="A51" s="272">
        <v>48</v>
      </c>
      <c r="B51" s="467" t="s">
        <v>59</v>
      </c>
      <c r="C51" s="468"/>
      <c r="D51" s="468"/>
      <c r="E51" s="468"/>
      <c r="F51" s="468"/>
      <c r="G51" s="468"/>
      <c r="H51" s="468"/>
      <c r="I51" s="468"/>
      <c r="J51" s="468"/>
      <c r="K51" s="468"/>
      <c r="L51" s="468"/>
      <c r="M51" s="468"/>
      <c r="N51" s="468"/>
      <c r="O51" s="468"/>
      <c r="P51" s="468"/>
      <c r="Q51" s="468"/>
      <c r="R51" s="468"/>
      <c r="S51" s="468"/>
      <c r="T51" s="468"/>
      <c r="U51" s="468"/>
      <c r="V51" s="469"/>
      <c r="W51" s="267">
        <v>610</v>
      </c>
      <c r="X51" s="475">
        <f>T12+AA12</f>
        <v>74500</v>
      </c>
      <c r="Y51" s="475"/>
      <c r="Z51" s="475"/>
      <c r="AA51" s="475"/>
      <c r="AB51" s="475"/>
      <c r="AC51" s="269" t="s">
        <v>341</v>
      </c>
      <c r="AD51" s="59"/>
      <c r="AE51" s="59"/>
      <c r="AF51" s="59"/>
      <c r="AG51" s="59"/>
      <c r="AH51" s="59"/>
      <c r="AI51" s="59"/>
    </row>
    <row r="52" spans="1:35" hidden="1" x14ac:dyDescent="0.25">
      <c r="A52" s="272">
        <v>46</v>
      </c>
      <c r="B52" s="467" t="s">
        <v>244</v>
      </c>
      <c r="C52" s="468"/>
      <c r="D52" s="468"/>
      <c r="E52" s="468"/>
      <c r="F52" s="468"/>
      <c r="G52" s="468"/>
      <c r="H52" s="468"/>
      <c r="I52" s="468"/>
      <c r="J52" s="468"/>
      <c r="K52" s="468"/>
      <c r="L52" s="468"/>
      <c r="M52" s="468"/>
      <c r="N52" s="468"/>
      <c r="O52" s="468"/>
      <c r="P52" s="468"/>
      <c r="Q52" s="468"/>
      <c r="R52" s="468"/>
      <c r="S52" s="468"/>
      <c r="T52" s="468"/>
      <c r="U52" s="468"/>
      <c r="V52" s="469"/>
      <c r="W52" s="267">
        <v>746</v>
      </c>
      <c r="X52" s="475"/>
      <c r="Y52" s="475"/>
      <c r="Z52" s="475"/>
      <c r="AA52" s="475"/>
      <c r="AB52" s="475"/>
      <c r="AC52" s="269" t="s">
        <v>341</v>
      </c>
      <c r="AD52" s="59"/>
      <c r="AE52" s="59"/>
      <c r="AF52" s="59"/>
      <c r="AG52" s="59"/>
      <c r="AH52" s="59"/>
      <c r="AI52" s="59"/>
    </row>
    <row r="53" spans="1:35" hidden="1" x14ac:dyDescent="0.25">
      <c r="A53" s="272">
        <v>47</v>
      </c>
      <c r="B53" s="467" t="s">
        <v>127</v>
      </c>
      <c r="C53" s="468"/>
      <c r="D53" s="468"/>
      <c r="E53" s="468"/>
      <c r="F53" s="468"/>
      <c r="G53" s="468"/>
      <c r="H53" s="468"/>
      <c r="I53" s="468"/>
      <c r="J53" s="468"/>
      <c r="K53" s="468"/>
      <c r="L53" s="468"/>
      <c r="M53" s="468"/>
      <c r="N53" s="468"/>
      <c r="O53" s="468"/>
      <c r="P53" s="468"/>
      <c r="Q53" s="468"/>
      <c r="R53" s="468"/>
      <c r="S53" s="468"/>
      <c r="T53" s="468"/>
      <c r="U53" s="468"/>
      <c r="V53" s="469"/>
      <c r="W53" s="267">
        <v>866</v>
      </c>
      <c r="X53" s="489"/>
      <c r="Y53" s="490"/>
      <c r="Z53" s="490"/>
      <c r="AA53" s="490"/>
      <c r="AB53" s="490"/>
      <c r="AC53" s="269" t="s">
        <v>341</v>
      </c>
      <c r="AD53" s="59"/>
      <c r="AE53" s="59"/>
      <c r="AF53" s="59"/>
      <c r="AG53" s="59"/>
      <c r="AH53" s="59"/>
      <c r="AI53" s="59"/>
    </row>
    <row r="54" spans="1:35" hidden="1" x14ac:dyDescent="0.25">
      <c r="A54" s="272">
        <v>48</v>
      </c>
      <c r="B54" s="467" t="s">
        <v>128</v>
      </c>
      <c r="C54" s="468"/>
      <c r="D54" s="468"/>
      <c r="E54" s="468"/>
      <c r="F54" s="468"/>
      <c r="G54" s="468"/>
      <c r="H54" s="468"/>
      <c r="I54" s="468"/>
      <c r="J54" s="468"/>
      <c r="K54" s="468"/>
      <c r="L54" s="468"/>
      <c r="M54" s="468"/>
      <c r="N54" s="468"/>
      <c r="O54" s="468"/>
      <c r="P54" s="468"/>
      <c r="Q54" s="468"/>
      <c r="R54" s="468"/>
      <c r="S54" s="468"/>
      <c r="T54" s="468"/>
      <c r="U54" s="468"/>
      <c r="V54" s="469"/>
      <c r="W54" s="267">
        <v>607</v>
      </c>
      <c r="X54" s="475"/>
      <c r="Y54" s="475"/>
      <c r="Z54" s="475"/>
      <c r="AA54" s="475"/>
      <c r="AB54" s="475"/>
      <c r="AC54" s="269" t="s">
        <v>341</v>
      </c>
      <c r="AD54" s="59"/>
      <c r="AE54" s="59"/>
      <c r="AF54" s="59"/>
      <c r="AG54" s="59"/>
      <c r="AH54" s="59"/>
      <c r="AI54" s="59"/>
    </row>
    <row r="55" spans="1:35" ht="15.75" customHeight="1" x14ac:dyDescent="0.25">
      <c r="A55" s="272">
        <v>52</v>
      </c>
      <c r="B55" s="491" t="s">
        <v>129</v>
      </c>
      <c r="C55" s="492"/>
      <c r="D55" s="492"/>
      <c r="E55" s="492"/>
      <c r="F55" s="492"/>
      <c r="G55" s="492"/>
      <c r="H55" s="492"/>
      <c r="I55" s="492"/>
      <c r="J55" s="492"/>
      <c r="K55" s="492"/>
      <c r="L55" s="492"/>
      <c r="M55" s="492"/>
      <c r="N55" s="492"/>
      <c r="O55" s="492"/>
      <c r="P55" s="492"/>
      <c r="Q55" s="492"/>
      <c r="R55" s="492"/>
      <c r="S55" s="492"/>
      <c r="T55" s="492"/>
      <c r="U55" s="492"/>
      <c r="V55" s="493"/>
      <c r="W55" s="267">
        <v>304</v>
      </c>
      <c r="X55" s="475">
        <f>+X28+X32-X43-X51</f>
        <v>1082951</v>
      </c>
      <c r="Y55" s="475"/>
      <c r="Z55" s="475"/>
      <c r="AA55" s="475"/>
      <c r="AB55" s="475"/>
      <c r="AC55" s="278" t="s">
        <v>342</v>
      </c>
      <c r="AD55" s="59"/>
      <c r="AE55" s="59"/>
      <c r="AF55" s="59"/>
      <c r="AG55" s="59"/>
      <c r="AH55" s="59"/>
      <c r="AI55" s="59"/>
    </row>
    <row r="56" spans="1:35" hidden="1" x14ac:dyDescent="0.25">
      <c r="A56" s="272">
        <v>50</v>
      </c>
      <c r="B56" s="494" t="s">
        <v>130</v>
      </c>
      <c r="C56" s="494"/>
      <c r="D56" s="494"/>
      <c r="E56" s="494"/>
      <c r="F56" s="494"/>
      <c r="G56" s="494"/>
      <c r="H56" s="494"/>
      <c r="I56" s="494"/>
      <c r="J56" s="494"/>
      <c r="K56" s="494"/>
      <c r="L56" s="494"/>
      <c r="M56" s="494"/>
      <c r="N56" s="494"/>
      <c r="O56" s="494"/>
      <c r="P56" s="494"/>
      <c r="Q56" s="495" t="s">
        <v>131</v>
      </c>
      <c r="R56" s="495"/>
      <c r="S56" s="495"/>
      <c r="T56" s="495"/>
      <c r="U56" s="495"/>
      <c r="V56" s="495"/>
      <c r="W56" s="488" t="s">
        <v>132</v>
      </c>
      <c r="X56" s="488"/>
      <c r="Y56" s="488"/>
      <c r="Z56" s="488"/>
      <c r="AA56" s="488"/>
      <c r="AB56" s="488"/>
      <c r="AC56" s="267">
        <v>31</v>
      </c>
      <c r="AD56" s="448"/>
      <c r="AE56" s="448"/>
      <c r="AF56" s="448"/>
      <c r="AG56" s="448"/>
      <c r="AH56" s="448"/>
      <c r="AI56" s="269" t="s">
        <v>340</v>
      </c>
    </row>
    <row r="57" spans="1:35" hidden="1" x14ac:dyDescent="0.25">
      <c r="A57" s="272">
        <v>51</v>
      </c>
      <c r="B57" s="472" t="s">
        <v>188</v>
      </c>
      <c r="C57" s="472"/>
      <c r="D57" s="472"/>
      <c r="E57" s="472"/>
      <c r="F57" s="472"/>
      <c r="G57" s="472"/>
      <c r="H57" s="472"/>
      <c r="I57" s="472"/>
      <c r="J57" s="472"/>
      <c r="K57" s="472"/>
      <c r="L57" s="472"/>
      <c r="M57" s="472"/>
      <c r="N57" s="472"/>
      <c r="O57" s="472"/>
      <c r="P57" s="472"/>
      <c r="Q57" s="267">
        <v>18</v>
      </c>
      <c r="R57" s="475"/>
      <c r="S57" s="475"/>
      <c r="T57" s="475"/>
      <c r="U57" s="475"/>
      <c r="V57" s="475"/>
      <c r="W57" s="267">
        <v>19</v>
      </c>
      <c r="X57" s="475"/>
      <c r="Y57" s="475"/>
      <c r="Z57" s="475"/>
      <c r="AA57" s="475"/>
      <c r="AB57" s="475"/>
      <c r="AC57" s="267">
        <v>20</v>
      </c>
      <c r="AD57" s="448"/>
      <c r="AE57" s="448"/>
      <c r="AF57" s="448"/>
      <c r="AG57" s="448"/>
      <c r="AH57" s="448"/>
      <c r="AI57" s="269" t="s">
        <v>340</v>
      </c>
    </row>
    <row r="58" spans="1:35" hidden="1" x14ac:dyDescent="0.25">
      <c r="A58" s="272">
        <v>52</v>
      </c>
      <c r="B58" s="472" t="s">
        <v>189</v>
      </c>
      <c r="C58" s="472"/>
      <c r="D58" s="472"/>
      <c r="E58" s="472"/>
      <c r="F58" s="472"/>
      <c r="G58" s="472"/>
      <c r="H58" s="472"/>
      <c r="I58" s="472"/>
      <c r="J58" s="472"/>
      <c r="K58" s="472"/>
      <c r="L58" s="472"/>
      <c r="M58" s="472"/>
      <c r="N58" s="472"/>
      <c r="O58" s="472"/>
      <c r="P58" s="472"/>
      <c r="Q58" s="267">
        <v>1109</v>
      </c>
      <c r="R58" s="475"/>
      <c r="S58" s="475"/>
      <c r="T58" s="475"/>
      <c r="U58" s="475"/>
      <c r="V58" s="475"/>
      <c r="W58" s="267">
        <v>1111</v>
      </c>
      <c r="X58" s="475"/>
      <c r="Y58" s="475"/>
      <c r="Z58" s="475"/>
      <c r="AA58" s="475"/>
      <c r="AB58" s="475"/>
      <c r="AC58" s="267">
        <v>1113</v>
      </c>
      <c r="AD58" s="448"/>
      <c r="AE58" s="448"/>
      <c r="AF58" s="448"/>
      <c r="AG58" s="448"/>
      <c r="AH58" s="448"/>
      <c r="AI58" s="269" t="s">
        <v>340</v>
      </c>
    </row>
    <row r="59" spans="1:35" hidden="1" x14ac:dyDescent="0.25">
      <c r="A59" s="272">
        <v>53</v>
      </c>
      <c r="B59" s="472" t="s">
        <v>11</v>
      </c>
      <c r="C59" s="472"/>
      <c r="D59" s="472"/>
      <c r="E59" s="472"/>
      <c r="F59" s="472"/>
      <c r="G59" s="472"/>
      <c r="H59" s="472"/>
      <c r="I59" s="472"/>
      <c r="J59" s="472"/>
      <c r="K59" s="472"/>
      <c r="L59" s="472"/>
      <c r="M59" s="472"/>
      <c r="N59" s="472"/>
      <c r="O59" s="472"/>
      <c r="P59" s="472"/>
      <c r="Q59" s="267">
        <v>1640</v>
      </c>
      <c r="R59" s="475"/>
      <c r="S59" s="475"/>
      <c r="T59" s="475"/>
      <c r="U59" s="475"/>
      <c r="V59" s="475"/>
      <c r="W59" s="267">
        <v>1641</v>
      </c>
      <c r="X59" s="475"/>
      <c r="Y59" s="475"/>
      <c r="Z59" s="475"/>
      <c r="AA59" s="475"/>
      <c r="AB59" s="475"/>
      <c r="AC59" s="267">
        <v>1642</v>
      </c>
      <c r="AD59" s="448"/>
      <c r="AE59" s="448"/>
      <c r="AF59" s="448"/>
      <c r="AG59" s="448"/>
      <c r="AH59" s="448"/>
      <c r="AI59" s="269" t="s">
        <v>340</v>
      </c>
    </row>
    <row r="60" spans="1:35" hidden="1" x14ac:dyDescent="0.25">
      <c r="A60" s="272">
        <v>54</v>
      </c>
      <c r="B60" s="472" t="s">
        <v>190</v>
      </c>
      <c r="C60" s="472"/>
      <c r="D60" s="472"/>
      <c r="E60" s="472"/>
      <c r="F60" s="472"/>
      <c r="G60" s="472"/>
      <c r="H60" s="472"/>
      <c r="I60" s="472"/>
      <c r="J60" s="472"/>
      <c r="K60" s="472"/>
      <c r="L60" s="472"/>
      <c r="M60" s="472"/>
      <c r="N60" s="472"/>
      <c r="O60" s="472"/>
      <c r="P60" s="472"/>
      <c r="Q60" s="267">
        <v>187</v>
      </c>
      <c r="R60" s="485"/>
      <c r="S60" s="485"/>
      <c r="T60" s="485"/>
      <c r="U60" s="485"/>
      <c r="V60" s="485"/>
      <c r="W60" s="267">
        <v>188</v>
      </c>
      <c r="X60" s="475"/>
      <c r="Y60" s="475"/>
      <c r="Z60" s="475"/>
      <c r="AA60" s="475"/>
      <c r="AB60" s="475"/>
      <c r="AC60" s="267">
        <v>189</v>
      </c>
      <c r="AD60" s="448"/>
      <c r="AE60" s="448"/>
      <c r="AF60" s="448"/>
      <c r="AG60" s="448"/>
      <c r="AH60" s="448"/>
      <c r="AI60" s="269" t="s">
        <v>340</v>
      </c>
    </row>
    <row r="61" spans="1:35" hidden="1" x14ac:dyDescent="0.25">
      <c r="A61" s="272">
        <v>55</v>
      </c>
      <c r="B61" s="472" t="s">
        <v>191</v>
      </c>
      <c r="C61" s="472"/>
      <c r="D61" s="472"/>
      <c r="E61" s="472"/>
      <c r="F61" s="472"/>
      <c r="G61" s="472"/>
      <c r="H61" s="472"/>
      <c r="I61" s="472"/>
      <c r="J61" s="472"/>
      <c r="K61" s="472"/>
      <c r="L61" s="472"/>
      <c r="M61" s="472"/>
      <c r="N61" s="472"/>
      <c r="O61" s="472"/>
      <c r="P61" s="472"/>
      <c r="Q61" s="267">
        <v>1037</v>
      </c>
      <c r="R61" s="475"/>
      <c r="S61" s="475"/>
      <c r="T61" s="475"/>
      <c r="U61" s="475"/>
      <c r="V61" s="475"/>
      <c r="W61" s="267">
        <v>1038</v>
      </c>
      <c r="X61" s="475"/>
      <c r="Y61" s="475"/>
      <c r="Z61" s="475"/>
      <c r="AA61" s="475"/>
      <c r="AB61" s="475"/>
      <c r="AC61" s="267">
        <v>1039</v>
      </c>
      <c r="AD61" s="448"/>
      <c r="AE61" s="448"/>
      <c r="AF61" s="448"/>
      <c r="AG61" s="448"/>
      <c r="AH61" s="448"/>
      <c r="AI61" s="269" t="s">
        <v>340</v>
      </c>
    </row>
    <row r="62" spans="1:35" hidden="1" x14ac:dyDescent="0.25">
      <c r="A62" s="272">
        <v>56</v>
      </c>
      <c r="B62" s="472" t="s">
        <v>192</v>
      </c>
      <c r="C62" s="472"/>
      <c r="D62" s="472"/>
      <c r="E62" s="472"/>
      <c r="F62" s="472"/>
      <c r="G62" s="472"/>
      <c r="H62" s="472"/>
      <c r="I62" s="472"/>
      <c r="J62" s="472"/>
      <c r="K62" s="472"/>
      <c r="L62" s="472"/>
      <c r="M62" s="472"/>
      <c r="N62" s="472"/>
      <c r="O62" s="472"/>
      <c r="P62" s="472"/>
      <c r="Q62" s="267">
        <v>77</v>
      </c>
      <c r="R62" s="473"/>
      <c r="S62" s="473"/>
      <c r="T62" s="473"/>
      <c r="U62" s="473"/>
      <c r="V62" s="473"/>
      <c r="W62" s="267">
        <v>74</v>
      </c>
      <c r="X62" s="475"/>
      <c r="Y62" s="475"/>
      <c r="Z62" s="475"/>
      <c r="AA62" s="475"/>
      <c r="AB62" s="475"/>
      <c r="AC62" s="267">
        <v>79</v>
      </c>
      <c r="AD62" s="448"/>
      <c r="AE62" s="448"/>
      <c r="AF62" s="448"/>
      <c r="AG62" s="448"/>
      <c r="AH62" s="448"/>
      <c r="AI62" s="269" t="s">
        <v>340</v>
      </c>
    </row>
    <row r="63" spans="1:35" hidden="1" x14ac:dyDescent="0.25">
      <c r="A63" s="272">
        <v>57</v>
      </c>
      <c r="B63" s="472" t="s">
        <v>135</v>
      </c>
      <c r="C63" s="472"/>
      <c r="D63" s="472"/>
      <c r="E63" s="472"/>
      <c r="F63" s="472"/>
      <c r="G63" s="472"/>
      <c r="H63" s="472"/>
      <c r="I63" s="472"/>
      <c r="J63" s="472"/>
      <c r="K63" s="472"/>
      <c r="L63" s="472"/>
      <c r="M63" s="472"/>
      <c r="N63" s="472"/>
      <c r="O63" s="472"/>
      <c r="P63" s="472"/>
      <c r="Q63" s="267">
        <v>1040</v>
      </c>
      <c r="R63" s="475"/>
      <c r="S63" s="475"/>
      <c r="T63" s="475"/>
      <c r="U63" s="475"/>
      <c r="V63" s="475"/>
      <c r="W63" s="482"/>
      <c r="X63" s="483"/>
      <c r="Y63" s="483"/>
      <c r="Z63" s="483"/>
      <c r="AA63" s="483"/>
      <c r="AB63" s="484"/>
      <c r="AC63" s="267">
        <v>1041</v>
      </c>
      <c r="AD63" s="448"/>
      <c r="AE63" s="448"/>
      <c r="AF63" s="448"/>
      <c r="AG63" s="448"/>
      <c r="AH63" s="448"/>
      <c r="AI63" s="269" t="s">
        <v>340</v>
      </c>
    </row>
    <row r="64" spans="1:35" hidden="1" x14ac:dyDescent="0.25">
      <c r="A64" s="272">
        <v>58</v>
      </c>
      <c r="B64" s="472" t="s">
        <v>136</v>
      </c>
      <c r="C64" s="472"/>
      <c r="D64" s="472"/>
      <c r="E64" s="472"/>
      <c r="F64" s="472"/>
      <c r="G64" s="472"/>
      <c r="H64" s="472"/>
      <c r="I64" s="472"/>
      <c r="J64" s="472"/>
      <c r="K64" s="472"/>
      <c r="L64" s="472"/>
      <c r="M64" s="472"/>
      <c r="N64" s="472"/>
      <c r="O64" s="472"/>
      <c r="P64" s="472"/>
      <c r="Q64" s="482"/>
      <c r="R64" s="483"/>
      <c r="S64" s="483"/>
      <c r="T64" s="483"/>
      <c r="U64" s="483"/>
      <c r="V64" s="484"/>
      <c r="W64" s="482"/>
      <c r="X64" s="483"/>
      <c r="Y64" s="483"/>
      <c r="Z64" s="483"/>
      <c r="AA64" s="483"/>
      <c r="AB64" s="484"/>
      <c r="AC64" s="267">
        <v>1042</v>
      </c>
      <c r="AD64" s="487"/>
      <c r="AE64" s="487"/>
      <c r="AF64" s="487"/>
      <c r="AG64" s="487"/>
      <c r="AH64" s="487"/>
      <c r="AI64" s="269" t="s">
        <v>340</v>
      </c>
    </row>
    <row r="65" spans="1:35" hidden="1" x14ac:dyDescent="0.25">
      <c r="A65" s="272">
        <v>59</v>
      </c>
      <c r="B65" s="472" t="s">
        <v>137</v>
      </c>
      <c r="C65" s="472"/>
      <c r="D65" s="472"/>
      <c r="E65" s="472"/>
      <c r="F65" s="472"/>
      <c r="G65" s="472"/>
      <c r="H65" s="472"/>
      <c r="I65" s="472"/>
      <c r="J65" s="472"/>
      <c r="K65" s="472"/>
      <c r="L65" s="472"/>
      <c r="M65" s="472"/>
      <c r="N65" s="472"/>
      <c r="O65" s="472"/>
      <c r="P65" s="472"/>
      <c r="Q65" s="267">
        <v>824</v>
      </c>
      <c r="R65" s="475"/>
      <c r="S65" s="475"/>
      <c r="T65" s="475"/>
      <c r="U65" s="475"/>
      <c r="V65" s="475"/>
      <c r="W65" s="482"/>
      <c r="X65" s="483"/>
      <c r="Y65" s="483"/>
      <c r="Z65" s="483"/>
      <c r="AA65" s="483"/>
      <c r="AB65" s="484"/>
      <c r="AC65" s="267">
        <v>825</v>
      </c>
      <c r="AD65" s="448"/>
      <c r="AE65" s="448"/>
      <c r="AF65" s="448"/>
      <c r="AG65" s="448"/>
      <c r="AH65" s="448"/>
      <c r="AI65" s="269" t="s">
        <v>340</v>
      </c>
    </row>
    <row r="66" spans="1:35" hidden="1" x14ac:dyDescent="0.25">
      <c r="A66" s="272">
        <v>60</v>
      </c>
      <c r="B66" s="472" t="s">
        <v>138</v>
      </c>
      <c r="C66" s="472"/>
      <c r="D66" s="472"/>
      <c r="E66" s="472"/>
      <c r="F66" s="472"/>
      <c r="G66" s="472"/>
      <c r="H66" s="472"/>
      <c r="I66" s="472"/>
      <c r="J66" s="472"/>
      <c r="K66" s="472"/>
      <c r="L66" s="472"/>
      <c r="M66" s="472"/>
      <c r="N66" s="472"/>
      <c r="O66" s="472"/>
      <c r="P66" s="472"/>
      <c r="Q66" s="267">
        <v>1043</v>
      </c>
      <c r="R66" s="475"/>
      <c r="S66" s="475"/>
      <c r="T66" s="475"/>
      <c r="U66" s="475"/>
      <c r="V66" s="475"/>
      <c r="W66" s="267">
        <v>1102</v>
      </c>
      <c r="X66" s="486"/>
      <c r="Y66" s="486"/>
      <c r="Z66" s="486"/>
      <c r="AA66" s="486"/>
      <c r="AB66" s="486"/>
      <c r="AC66" s="267">
        <v>1044</v>
      </c>
      <c r="AD66" s="448"/>
      <c r="AE66" s="448"/>
      <c r="AF66" s="448"/>
      <c r="AG66" s="448"/>
      <c r="AH66" s="448"/>
      <c r="AI66" s="269" t="s">
        <v>340</v>
      </c>
    </row>
    <row r="67" spans="1:35" hidden="1" x14ac:dyDescent="0.25">
      <c r="A67" s="272">
        <v>61</v>
      </c>
      <c r="B67" s="472" t="s">
        <v>60</v>
      </c>
      <c r="C67" s="472"/>
      <c r="D67" s="472"/>
      <c r="E67" s="472"/>
      <c r="F67" s="472"/>
      <c r="G67" s="472"/>
      <c r="H67" s="472"/>
      <c r="I67" s="472"/>
      <c r="J67" s="472"/>
      <c r="K67" s="472"/>
      <c r="L67" s="472"/>
      <c r="M67" s="472"/>
      <c r="N67" s="472"/>
      <c r="O67" s="472"/>
      <c r="P67" s="472"/>
      <c r="Q67" s="267">
        <v>113</v>
      </c>
      <c r="R67" s="473"/>
      <c r="S67" s="473"/>
      <c r="T67" s="473"/>
      <c r="U67" s="473"/>
      <c r="V67" s="473"/>
      <c r="W67" s="267">
        <v>1007</v>
      </c>
      <c r="X67" s="486"/>
      <c r="Y67" s="486"/>
      <c r="Z67" s="486"/>
      <c r="AA67" s="486"/>
      <c r="AB67" s="486"/>
      <c r="AC67" s="267">
        <v>114</v>
      </c>
      <c r="AD67" s="448"/>
      <c r="AE67" s="448"/>
      <c r="AF67" s="448"/>
      <c r="AG67" s="448"/>
      <c r="AH67" s="448"/>
      <c r="AI67" s="269" t="s">
        <v>340</v>
      </c>
    </row>
    <row r="68" spans="1:35" hidden="1" x14ac:dyDescent="0.25">
      <c r="A68" s="272">
        <v>62</v>
      </c>
      <c r="B68" s="472" t="s">
        <v>139</v>
      </c>
      <c r="C68" s="472"/>
      <c r="D68" s="472"/>
      <c r="E68" s="472"/>
      <c r="F68" s="472"/>
      <c r="G68" s="472"/>
      <c r="H68" s="472"/>
      <c r="I68" s="472"/>
      <c r="J68" s="472"/>
      <c r="K68" s="472"/>
      <c r="L68" s="472"/>
      <c r="M68" s="472"/>
      <c r="N68" s="472"/>
      <c r="O68" s="472"/>
      <c r="P68" s="472"/>
      <c r="Q68" s="267">
        <v>908</v>
      </c>
      <c r="R68" s="473"/>
      <c r="S68" s="473"/>
      <c r="T68" s="473"/>
      <c r="U68" s="473"/>
      <c r="V68" s="473"/>
      <c r="W68" s="482"/>
      <c r="X68" s="483"/>
      <c r="Y68" s="483"/>
      <c r="Z68" s="483"/>
      <c r="AA68" s="483"/>
      <c r="AB68" s="484"/>
      <c r="AC68" s="267">
        <v>909</v>
      </c>
      <c r="AD68" s="448"/>
      <c r="AE68" s="448"/>
      <c r="AF68" s="448"/>
      <c r="AG68" s="448"/>
      <c r="AH68" s="448"/>
      <c r="AI68" s="269" t="s">
        <v>340</v>
      </c>
    </row>
    <row r="69" spans="1:35" hidden="1" x14ac:dyDescent="0.25">
      <c r="A69" s="272">
        <v>63</v>
      </c>
      <c r="B69" s="472" t="s">
        <v>140</v>
      </c>
      <c r="C69" s="472"/>
      <c r="D69" s="472"/>
      <c r="E69" s="472"/>
      <c r="F69" s="472"/>
      <c r="G69" s="472"/>
      <c r="H69" s="472"/>
      <c r="I69" s="472"/>
      <c r="J69" s="472"/>
      <c r="K69" s="472"/>
      <c r="L69" s="472"/>
      <c r="M69" s="472"/>
      <c r="N69" s="472"/>
      <c r="O69" s="472"/>
      <c r="P69" s="472"/>
      <c r="Q69" s="267">
        <v>951</v>
      </c>
      <c r="R69" s="473"/>
      <c r="S69" s="473"/>
      <c r="T69" s="473"/>
      <c r="U69" s="473"/>
      <c r="V69" s="473"/>
      <c r="W69" s="482"/>
      <c r="X69" s="483"/>
      <c r="Y69" s="483"/>
      <c r="Z69" s="483"/>
      <c r="AA69" s="483"/>
      <c r="AB69" s="484"/>
      <c r="AC69" s="267">
        <v>952</v>
      </c>
      <c r="AD69" s="448"/>
      <c r="AE69" s="448"/>
      <c r="AF69" s="448"/>
      <c r="AG69" s="448"/>
      <c r="AH69" s="448"/>
      <c r="AI69" s="269" t="s">
        <v>340</v>
      </c>
    </row>
    <row r="70" spans="1:35" hidden="1" x14ac:dyDescent="0.25">
      <c r="A70" s="272">
        <v>64</v>
      </c>
      <c r="B70" s="472" t="s">
        <v>93</v>
      </c>
      <c r="C70" s="472"/>
      <c r="D70" s="472"/>
      <c r="E70" s="472"/>
      <c r="F70" s="472"/>
      <c r="G70" s="472"/>
      <c r="H70" s="472"/>
      <c r="I70" s="472"/>
      <c r="J70" s="472"/>
      <c r="K70" s="472"/>
      <c r="L70" s="472"/>
      <c r="M70" s="472"/>
      <c r="N70" s="472"/>
      <c r="O70" s="472"/>
      <c r="P70" s="472"/>
      <c r="Q70" s="267">
        <v>753</v>
      </c>
      <c r="R70" s="473"/>
      <c r="S70" s="473"/>
      <c r="T70" s="473"/>
      <c r="U70" s="473"/>
      <c r="V70" s="473"/>
      <c r="W70" s="267">
        <v>754</v>
      </c>
      <c r="X70" s="475"/>
      <c r="Y70" s="475"/>
      <c r="Z70" s="475"/>
      <c r="AA70" s="475"/>
      <c r="AB70" s="475"/>
      <c r="AC70" s="267">
        <v>755</v>
      </c>
      <c r="AD70" s="448"/>
      <c r="AE70" s="448"/>
      <c r="AF70" s="448"/>
      <c r="AG70" s="448"/>
      <c r="AH70" s="448"/>
      <c r="AI70" s="269" t="s">
        <v>340</v>
      </c>
    </row>
    <row r="71" spans="1:35" hidden="1" x14ac:dyDescent="0.25">
      <c r="A71" s="272">
        <v>65</v>
      </c>
      <c r="B71" s="472" t="s">
        <v>94</v>
      </c>
      <c r="C71" s="472"/>
      <c r="D71" s="472"/>
      <c r="E71" s="472"/>
      <c r="F71" s="472"/>
      <c r="G71" s="472"/>
      <c r="H71" s="472"/>
      <c r="I71" s="472"/>
      <c r="J71" s="472"/>
      <c r="K71" s="472"/>
      <c r="L71" s="472"/>
      <c r="M71" s="472"/>
      <c r="N71" s="472"/>
      <c r="O71" s="472"/>
      <c r="P71" s="472"/>
      <c r="Q71" s="267">
        <v>133</v>
      </c>
      <c r="R71" s="475"/>
      <c r="S71" s="475"/>
      <c r="T71" s="475"/>
      <c r="U71" s="475"/>
      <c r="V71" s="475"/>
      <c r="W71" s="267">
        <v>138</v>
      </c>
      <c r="X71" s="475"/>
      <c r="Y71" s="475"/>
      <c r="Z71" s="475"/>
      <c r="AA71" s="475"/>
      <c r="AB71" s="475"/>
      <c r="AC71" s="267">
        <v>134</v>
      </c>
      <c r="AD71" s="448"/>
      <c r="AE71" s="448"/>
      <c r="AF71" s="448"/>
      <c r="AG71" s="448"/>
      <c r="AH71" s="448"/>
      <c r="AI71" s="269" t="s">
        <v>340</v>
      </c>
    </row>
    <row r="72" spans="1:35" hidden="1" x14ac:dyDescent="0.25">
      <c r="A72" s="272">
        <v>66</v>
      </c>
      <c r="B72" s="472" t="s">
        <v>43</v>
      </c>
      <c r="C72" s="472"/>
      <c r="D72" s="472"/>
      <c r="E72" s="472"/>
      <c r="F72" s="472"/>
      <c r="G72" s="472"/>
      <c r="H72" s="472"/>
      <c r="I72" s="472"/>
      <c r="J72" s="472"/>
      <c r="K72" s="472"/>
      <c r="L72" s="472"/>
      <c r="M72" s="472"/>
      <c r="N72" s="472"/>
      <c r="O72" s="472"/>
      <c r="P72" s="472"/>
      <c r="Q72" s="267">
        <v>32</v>
      </c>
      <c r="R72" s="475"/>
      <c r="S72" s="475"/>
      <c r="T72" s="475"/>
      <c r="U72" s="475"/>
      <c r="V72" s="475"/>
      <c r="W72" s="267">
        <v>76</v>
      </c>
      <c r="X72" s="475"/>
      <c r="Y72" s="475"/>
      <c r="Z72" s="475"/>
      <c r="AA72" s="475"/>
      <c r="AB72" s="475"/>
      <c r="AC72" s="267">
        <v>34</v>
      </c>
      <c r="AD72" s="448"/>
      <c r="AE72" s="448"/>
      <c r="AF72" s="448"/>
      <c r="AG72" s="448"/>
      <c r="AH72" s="448"/>
      <c r="AI72" s="269" t="s">
        <v>340</v>
      </c>
    </row>
    <row r="73" spans="1:35" hidden="1" x14ac:dyDescent="0.25">
      <c r="A73" s="272">
        <v>67</v>
      </c>
      <c r="B73" s="472" t="s">
        <v>99</v>
      </c>
      <c r="C73" s="472"/>
      <c r="D73" s="472"/>
      <c r="E73" s="472"/>
      <c r="F73" s="472"/>
      <c r="G73" s="472"/>
      <c r="H73" s="472"/>
      <c r="I73" s="472"/>
      <c r="J73" s="472"/>
      <c r="K73" s="472"/>
      <c r="L73" s="472"/>
      <c r="M73" s="472"/>
      <c r="N73" s="472"/>
      <c r="O73" s="472"/>
      <c r="P73" s="472"/>
      <c r="Q73" s="267">
        <v>1643</v>
      </c>
      <c r="R73" s="473"/>
      <c r="S73" s="473"/>
      <c r="T73" s="473"/>
      <c r="U73" s="473"/>
      <c r="V73" s="473"/>
      <c r="W73" s="482"/>
      <c r="X73" s="483"/>
      <c r="Y73" s="483"/>
      <c r="Z73" s="483"/>
      <c r="AA73" s="483"/>
      <c r="AB73" s="484"/>
      <c r="AC73" s="267">
        <v>1644</v>
      </c>
      <c r="AD73" s="448"/>
      <c r="AE73" s="448"/>
      <c r="AF73" s="448"/>
      <c r="AG73" s="448"/>
      <c r="AH73" s="448"/>
      <c r="AI73" s="269" t="s">
        <v>340</v>
      </c>
    </row>
    <row r="74" spans="1:35" hidden="1" x14ac:dyDescent="0.25">
      <c r="A74" s="272">
        <v>68</v>
      </c>
      <c r="B74" s="472" t="s">
        <v>100</v>
      </c>
      <c r="C74" s="472"/>
      <c r="D74" s="472"/>
      <c r="E74" s="472"/>
      <c r="F74" s="472"/>
      <c r="G74" s="472"/>
      <c r="H74" s="472"/>
      <c r="I74" s="472"/>
      <c r="J74" s="472"/>
      <c r="K74" s="472"/>
      <c r="L74" s="267">
        <v>911</v>
      </c>
      <c r="M74" s="473"/>
      <c r="N74" s="473"/>
      <c r="O74" s="473"/>
      <c r="P74" s="473"/>
      <c r="Q74" s="473"/>
      <c r="R74" s="472" t="s">
        <v>12</v>
      </c>
      <c r="S74" s="472"/>
      <c r="T74" s="472"/>
      <c r="U74" s="472"/>
      <c r="V74" s="472"/>
      <c r="W74" s="267">
        <v>913</v>
      </c>
      <c r="X74" s="475"/>
      <c r="Y74" s="475"/>
      <c r="Z74" s="475"/>
      <c r="AA74" s="475"/>
      <c r="AB74" s="475"/>
      <c r="AC74" s="267">
        <v>914</v>
      </c>
      <c r="AD74" s="448"/>
      <c r="AE74" s="448"/>
      <c r="AF74" s="448"/>
      <c r="AG74" s="448"/>
      <c r="AH74" s="448"/>
      <c r="AI74" s="269" t="s">
        <v>340</v>
      </c>
    </row>
    <row r="75" spans="1:35" hidden="1" x14ac:dyDescent="0.25">
      <c r="A75" s="272">
        <v>69</v>
      </c>
      <c r="B75" s="472" t="s">
        <v>101</v>
      </c>
      <c r="C75" s="472"/>
      <c r="D75" s="472"/>
      <c r="E75" s="472"/>
      <c r="F75" s="472"/>
      <c r="G75" s="472"/>
      <c r="H75" s="472"/>
      <c r="I75" s="472"/>
      <c r="J75" s="472"/>
      <c r="K75" s="472"/>
      <c r="L75" s="267">
        <v>923</v>
      </c>
      <c r="M75" s="485"/>
      <c r="N75" s="485"/>
      <c r="O75" s="485"/>
      <c r="P75" s="485"/>
      <c r="Q75" s="485"/>
      <c r="R75" s="472" t="s">
        <v>102</v>
      </c>
      <c r="S75" s="472"/>
      <c r="T75" s="472"/>
      <c r="U75" s="472"/>
      <c r="V75" s="472"/>
      <c r="W75" s="267">
        <v>924</v>
      </c>
      <c r="X75" s="473"/>
      <c r="Y75" s="473"/>
      <c r="Z75" s="473"/>
      <c r="AA75" s="473"/>
      <c r="AB75" s="473"/>
      <c r="AC75" s="267">
        <v>925</v>
      </c>
      <c r="AD75" s="448"/>
      <c r="AE75" s="448"/>
      <c r="AF75" s="448"/>
      <c r="AG75" s="448"/>
      <c r="AH75" s="448"/>
      <c r="AI75" s="269" t="s">
        <v>340</v>
      </c>
    </row>
    <row r="76" spans="1:35" hidden="1" x14ac:dyDescent="0.25">
      <c r="A76" s="272">
        <v>70</v>
      </c>
      <c r="B76" s="472" t="s">
        <v>103</v>
      </c>
      <c r="C76" s="472"/>
      <c r="D76" s="472"/>
      <c r="E76" s="472"/>
      <c r="F76" s="472"/>
      <c r="G76" s="472"/>
      <c r="H76" s="472"/>
      <c r="I76" s="472"/>
      <c r="J76" s="472"/>
      <c r="K76" s="472"/>
      <c r="L76" s="267">
        <v>1051</v>
      </c>
      <c r="M76" s="473"/>
      <c r="N76" s="473"/>
      <c r="O76" s="473"/>
      <c r="P76" s="473"/>
      <c r="Q76" s="473"/>
      <c r="R76" s="472" t="s">
        <v>104</v>
      </c>
      <c r="S76" s="472"/>
      <c r="T76" s="472"/>
      <c r="U76" s="472"/>
      <c r="V76" s="472"/>
      <c r="W76" s="267">
        <v>1052</v>
      </c>
      <c r="X76" s="473"/>
      <c r="Y76" s="473"/>
      <c r="Z76" s="473"/>
      <c r="AA76" s="473"/>
      <c r="AB76" s="473"/>
      <c r="AC76" s="267">
        <v>1053</v>
      </c>
      <c r="AD76" s="448"/>
      <c r="AE76" s="448"/>
      <c r="AF76" s="448"/>
      <c r="AG76" s="448"/>
      <c r="AH76" s="448"/>
      <c r="AI76" s="269" t="s">
        <v>340</v>
      </c>
    </row>
    <row r="77" spans="1:35" hidden="1" x14ac:dyDescent="0.25">
      <c r="A77" s="272">
        <v>71</v>
      </c>
      <c r="B77" s="472" t="s">
        <v>105</v>
      </c>
      <c r="C77" s="472"/>
      <c r="D77" s="472"/>
      <c r="E77" s="472"/>
      <c r="F77" s="472"/>
      <c r="G77" s="472"/>
      <c r="H77" s="472"/>
      <c r="I77" s="472"/>
      <c r="J77" s="472"/>
      <c r="K77" s="472"/>
      <c r="L77" s="267">
        <v>21</v>
      </c>
      <c r="M77" s="475"/>
      <c r="N77" s="475"/>
      <c r="O77" s="475"/>
      <c r="P77" s="475"/>
      <c r="Q77" s="475"/>
      <c r="R77" s="472" t="s">
        <v>106</v>
      </c>
      <c r="S77" s="472"/>
      <c r="T77" s="472"/>
      <c r="U77" s="472"/>
      <c r="V77" s="472"/>
      <c r="W77" s="267">
        <v>43</v>
      </c>
      <c r="X77" s="475"/>
      <c r="Y77" s="475"/>
      <c r="Z77" s="475"/>
      <c r="AA77" s="475"/>
      <c r="AB77" s="475"/>
      <c r="AC77" s="267">
        <v>756</v>
      </c>
      <c r="AD77" s="448"/>
      <c r="AE77" s="448"/>
      <c r="AF77" s="448"/>
      <c r="AG77" s="448"/>
      <c r="AH77" s="448"/>
      <c r="AI77" s="269" t="s">
        <v>340</v>
      </c>
    </row>
    <row r="78" spans="1:35" hidden="1" x14ac:dyDescent="0.25">
      <c r="A78" s="272">
        <v>72</v>
      </c>
      <c r="B78" s="472" t="s">
        <v>107</v>
      </c>
      <c r="C78" s="472"/>
      <c r="D78" s="472"/>
      <c r="E78" s="472"/>
      <c r="F78" s="472"/>
      <c r="G78" s="472"/>
      <c r="H78" s="472"/>
      <c r="I78" s="472"/>
      <c r="J78" s="472"/>
      <c r="K78" s="472"/>
      <c r="L78" s="267">
        <v>767</v>
      </c>
      <c r="M78" s="473"/>
      <c r="N78" s="473"/>
      <c r="O78" s="473"/>
      <c r="P78" s="473"/>
      <c r="Q78" s="473"/>
      <c r="R78" s="472" t="s">
        <v>155</v>
      </c>
      <c r="S78" s="472"/>
      <c r="T78" s="472"/>
      <c r="U78" s="472"/>
      <c r="V78" s="472"/>
      <c r="W78" s="267">
        <v>862</v>
      </c>
      <c r="X78" s="473"/>
      <c r="Y78" s="473"/>
      <c r="Z78" s="473"/>
      <c r="AA78" s="473"/>
      <c r="AB78" s="473"/>
      <c r="AC78" s="267">
        <v>863</v>
      </c>
      <c r="AD78" s="448"/>
      <c r="AE78" s="448"/>
      <c r="AF78" s="448"/>
      <c r="AG78" s="448"/>
      <c r="AH78" s="448"/>
      <c r="AI78" s="269" t="s">
        <v>340</v>
      </c>
    </row>
    <row r="79" spans="1:35" ht="15" hidden="1" customHeight="1" x14ac:dyDescent="0.25">
      <c r="A79" s="272">
        <v>73</v>
      </c>
      <c r="B79" s="472" t="s">
        <v>61</v>
      </c>
      <c r="C79" s="472"/>
      <c r="D79" s="472"/>
      <c r="E79" s="472"/>
      <c r="F79" s="472"/>
      <c r="G79" s="472"/>
      <c r="H79" s="472"/>
      <c r="I79" s="472"/>
      <c r="J79" s="472"/>
      <c r="K79" s="472"/>
      <c r="L79" s="472"/>
      <c r="M79" s="472"/>
      <c r="N79" s="472"/>
      <c r="O79" s="472"/>
      <c r="P79" s="472"/>
      <c r="Q79" s="267">
        <v>51</v>
      </c>
      <c r="R79" s="475"/>
      <c r="S79" s="475"/>
      <c r="T79" s="475"/>
      <c r="U79" s="475"/>
      <c r="V79" s="475"/>
      <c r="W79" s="267">
        <v>63</v>
      </c>
      <c r="X79" s="475"/>
      <c r="Y79" s="475"/>
      <c r="Z79" s="475"/>
      <c r="AA79" s="475"/>
      <c r="AB79" s="475"/>
      <c r="AC79" s="268">
        <v>71</v>
      </c>
      <c r="AD79" s="448"/>
      <c r="AE79" s="448"/>
      <c r="AF79" s="448"/>
      <c r="AG79" s="448"/>
      <c r="AH79" s="448"/>
      <c r="AI79" s="269" t="s">
        <v>341</v>
      </c>
    </row>
    <row r="80" spans="1:35" ht="15" hidden="1" customHeight="1" x14ac:dyDescent="0.25">
      <c r="A80" s="272">
        <v>74</v>
      </c>
      <c r="B80" s="472" t="s">
        <v>13</v>
      </c>
      <c r="C80" s="472"/>
      <c r="D80" s="472"/>
      <c r="E80" s="472"/>
      <c r="F80" s="472"/>
      <c r="G80" s="472"/>
      <c r="H80" s="472"/>
      <c r="I80" s="472"/>
      <c r="J80" s="472"/>
      <c r="K80" s="472"/>
      <c r="L80" s="267">
        <v>36</v>
      </c>
      <c r="M80" s="482"/>
      <c r="N80" s="483"/>
      <c r="O80" s="483"/>
      <c r="P80" s="483"/>
      <c r="Q80" s="484"/>
      <c r="R80" s="472" t="s">
        <v>156</v>
      </c>
      <c r="S80" s="472"/>
      <c r="T80" s="472"/>
      <c r="U80" s="472"/>
      <c r="V80" s="472"/>
      <c r="W80" s="267">
        <v>848</v>
      </c>
      <c r="X80" s="475"/>
      <c r="Y80" s="475"/>
      <c r="Z80" s="475"/>
      <c r="AA80" s="475"/>
      <c r="AB80" s="475"/>
      <c r="AC80" s="268">
        <v>849</v>
      </c>
      <c r="AD80" s="448"/>
      <c r="AE80" s="448"/>
      <c r="AF80" s="448"/>
      <c r="AG80" s="448"/>
      <c r="AH80" s="448"/>
      <c r="AI80" s="271" t="s">
        <v>341</v>
      </c>
    </row>
    <row r="81" spans="1:35" ht="15" hidden="1" customHeight="1" x14ac:dyDescent="0.25">
      <c r="A81" s="272">
        <v>75</v>
      </c>
      <c r="B81" s="472" t="s">
        <v>157</v>
      </c>
      <c r="C81" s="472"/>
      <c r="D81" s="472"/>
      <c r="E81" s="472"/>
      <c r="F81" s="472"/>
      <c r="G81" s="472"/>
      <c r="H81" s="472"/>
      <c r="I81" s="472"/>
      <c r="J81" s="472"/>
      <c r="K81" s="472"/>
      <c r="L81" s="267">
        <v>82</v>
      </c>
      <c r="M81" s="475"/>
      <c r="N81" s="475"/>
      <c r="O81" s="475"/>
      <c r="P81" s="475"/>
      <c r="Q81" s="475"/>
      <c r="R81" s="472" t="s">
        <v>158</v>
      </c>
      <c r="S81" s="472"/>
      <c r="T81" s="472"/>
      <c r="U81" s="472"/>
      <c r="V81" s="472"/>
      <c r="W81" s="267">
        <v>1123</v>
      </c>
      <c r="X81" s="473"/>
      <c r="Y81" s="473"/>
      <c r="Z81" s="473"/>
      <c r="AA81" s="473"/>
      <c r="AB81" s="473"/>
      <c r="AC81" s="268">
        <v>1125</v>
      </c>
      <c r="AD81" s="448"/>
      <c r="AE81" s="448"/>
      <c r="AF81" s="448"/>
      <c r="AG81" s="448"/>
      <c r="AH81" s="448"/>
      <c r="AI81" s="269" t="s">
        <v>341</v>
      </c>
    </row>
    <row r="82" spans="1:35" ht="15" hidden="1" customHeight="1" x14ac:dyDescent="0.25">
      <c r="A82" s="272">
        <v>76</v>
      </c>
      <c r="B82" s="472" t="s">
        <v>159</v>
      </c>
      <c r="C82" s="472"/>
      <c r="D82" s="472"/>
      <c r="E82" s="472"/>
      <c r="F82" s="472"/>
      <c r="G82" s="472"/>
      <c r="H82" s="472"/>
      <c r="I82" s="472"/>
      <c r="J82" s="472"/>
      <c r="K82" s="472"/>
      <c r="L82" s="267">
        <v>83</v>
      </c>
      <c r="M82" s="475"/>
      <c r="N82" s="475"/>
      <c r="O82" s="475"/>
      <c r="P82" s="475"/>
      <c r="Q82" s="475"/>
      <c r="R82" s="472" t="s">
        <v>160</v>
      </c>
      <c r="S82" s="472"/>
      <c r="T82" s="472"/>
      <c r="U82" s="472"/>
      <c r="V82" s="472"/>
      <c r="W82" s="267">
        <v>173</v>
      </c>
      <c r="X82" s="473"/>
      <c r="Y82" s="473"/>
      <c r="Z82" s="473"/>
      <c r="AA82" s="473"/>
      <c r="AB82" s="473"/>
      <c r="AC82" s="268">
        <v>612</v>
      </c>
      <c r="AD82" s="448"/>
      <c r="AE82" s="448"/>
      <c r="AF82" s="448"/>
      <c r="AG82" s="448"/>
      <c r="AH82" s="448"/>
      <c r="AI82" s="269" t="s">
        <v>341</v>
      </c>
    </row>
    <row r="83" spans="1:35" ht="15" hidden="1" customHeight="1" x14ac:dyDescent="0.25">
      <c r="A83" s="272">
        <v>77</v>
      </c>
      <c r="B83" s="472" t="s">
        <v>14</v>
      </c>
      <c r="C83" s="472"/>
      <c r="D83" s="472"/>
      <c r="E83" s="472"/>
      <c r="F83" s="472"/>
      <c r="G83" s="472"/>
      <c r="H83" s="472"/>
      <c r="I83" s="472"/>
      <c r="J83" s="472"/>
      <c r="K83" s="472"/>
      <c r="L83" s="267">
        <v>198</v>
      </c>
      <c r="M83" s="475"/>
      <c r="N83" s="475"/>
      <c r="O83" s="475"/>
      <c r="P83" s="475"/>
      <c r="Q83" s="475"/>
      <c r="R83" s="472" t="s">
        <v>15</v>
      </c>
      <c r="S83" s="472"/>
      <c r="T83" s="472"/>
      <c r="U83" s="472"/>
      <c r="V83" s="472"/>
      <c r="W83" s="267">
        <v>54</v>
      </c>
      <c r="X83" s="473"/>
      <c r="Y83" s="473"/>
      <c r="Z83" s="473"/>
      <c r="AA83" s="473"/>
      <c r="AB83" s="473"/>
      <c r="AC83" s="268">
        <v>611</v>
      </c>
      <c r="AD83" s="448"/>
      <c r="AE83" s="448"/>
      <c r="AF83" s="448"/>
      <c r="AG83" s="448"/>
      <c r="AH83" s="448"/>
      <c r="AI83" s="271" t="s">
        <v>341</v>
      </c>
    </row>
    <row r="84" spans="1:35" ht="15" hidden="1" customHeight="1" x14ac:dyDescent="0.25">
      <c r="A84" s="272">
        <v>78</v>
      </c>
      <c r="B84" s="472" t="s">
        <v>16</v>
      </c>
      <c r="C84" s="472"/>
      <c r="D84" s="472"/>
      <c r="E84" s="472"/>
      <c r="F84" s="472"/>
      <c r="G84" s="472"/>
      <c r="H84" s="472"/>
      <c r="I84" s="472"/>
      <c r="J84" s="472"/>
      <c r="K84" s="472"/>
      <c r="L84" s="267">
        <v>832</v>
      </c>
      <c r="M84" s="473"/>
      <c r="N84" s="473"/>
      <c r="O84" s="473"/>
      <c r="P84" s="473"/>
      <c r="Q84" s="473"/>
      <c r="R84" s="472" t="s">
        <v>17</v>
      </c>
      <c r="S84" s="472"/>
      <c r="T84" s="472"/>
      <c r="U84" s="472"/>
      <c r="V84" s="472"/>
      <c r="W84" s="267">
        <v>833</v>
      </c>
      <c r="X84" s="473"/>
      <c r="Y84" s="473"/>
      <c r="Z84" s="473"/>
      <c r="AA84" s="473"/>
      <c r="AB84" s="473"/>
      <c r="AC84" s="268">
        <v>834</v>
      </c>
      <c r="AD84" s="448"/>
      <c r="AE84" s="448"/>
      <c r="AF84" s="448"/>
      <c r="AG84" s="448"/>
      <c r="AH84" s="448"/>
      <c r="AI84" s="271" t="s">
        <v>341</v>
      </c>
    </row>
    <row r="85" spans="1:35" ht="15" hidden="1" customHeight="1" x14ac:dyDescent="0.25">
      <c r="A85" s="272">
        <v>79</v>
      </c>
      <c r="B85" s="472" t="s">
        <v>34</v>
      </c>
      <c r="C85" s="472"/>
      <c r="D85" s="472"/>
      <c r="E85" s="472"/>
      <c r="F85" s="472"/>
      <c r="G85" s="472"/>
      <c r="H85" s="472"/>
      <c r="I85" s="472"/>
      <c r="J85" s="472"/>
      <c r="K85" s="472"/>
      <c r="L85" s="267">
        <v>912</v>
      </c>
      <c r="M85" s="475"/>
      <c r="N85" s="475"/>
      <c r="O85" s="475"/>
      <c r="P85" s="475"/>
      <c r="Q85" s="475"/>
      <c r="R85" s="472" t="s">
        <v>35</v>
      </c>
      <c r="S85" s="472"/>
      <c r="T85" s="472"/>
      <c r="U85" s="472"/>
      <c r="V85" s="472"/>
      <c r="W85" s="267">
        <v>167</v>
      </c>
      <c r="X85" s="475"/>
      <c r="Y85" s="475"/>
      <c r="Z85" s="475"/>
      <c r="AA85" s="475"/>
      <c r="AB85" s="475"/>
      <c r="AC85" s="268">
        <v>747</v>
      </c>
      <c r="AD85" s="448"/>
      <c r="AE85" s="448"/>
      <c r="AF85" s="448"/>
      <c r="AG85" s="448"/>
      <c r="AH85" s="448"/>
      <c r="AI85" s="269" t="s">
        <v>341</v>
      </c>
    </row>
    <row r="86" spans="1:35" ht="29.25" customHeight="1" x14ac:dyDescent="0.25">
      <c r="A86" s="272">
        <v>53</v>
      </c>
      <c r="B86" s="476" t="s">
        <v>49</v>
      </c>
      <c r="C86" s="477"/>
      <c r="D86" s="477"/>
      <c r="E86" s="477"/>
      <c r="F86" s="477"/>
      <c r="G86" s="477"/>
      <c r="H86" s="477"/>
      <c r="I86" s="477"/>
      <c r="J86" s="477"/>
      <c r="K86" s="477"/>
      <c r="L86" s="477"/>
      <c r="M86" s="477"/>
      <c r="N86" s="477"/>
      <c r="O86" s="477"/>
      <c r="P86" s="477"/>
      <c r="Q86" s="478"/>
      <c r="R86" s="472" t="s">
        <v>131</v>
      </c>
      <c r="S86" s="472"/>
      <c r="T86" s="472"/>
      <c r="U86" s="472"/>
      <c r="V86" s="472"/>
      <c r="W86" s="479" t="s">
        <v>132</v>
      </c>
      <c r="X86" s="480"/>
      <c r="Y86" s="480"/>
      <c r="Z86" s="480"/>
      <c r="AA86" s="480"/>
      <c r="AB86" s="481"/>
      <c r="AC86" s="268">
        <v>31</v>
      </c>
      <c r="AD86" s="448">
        <f>+X55</f>
        <v>1082951</v>
      </c>
      <c r="AE86" s="448"/>
      <c r="AF86" s="448"/>
      <c r="AG86" s="448"/>
      <c r="AH86" s="448"/>
      <c r="AI86" s="269" t="s">
        <v>340</v>
      </c>
    </row>
    <row r="87" spans="1:35" hidden="1" x14ac:dyDescent="0.25">
      <c r="A87" s="272">
        <v>81</v>
      </c>
      <c r="B87" s="472" t="s">
        <v>108</v>
      </c>
      <c r="C87" s="472"/>
      <c r="D87" s="472"/>
      <c r="E87" s="472"/>
      <c r="F87" s="472"/>
      <c r="G87" s="472"/>
      <c r="H87" s="472"/>
      <c r="I87" s="472"/>
      <c r="J87" s="472"/>
      <c r="K87" s="472"/>
      <c r="L87" s="267">
        <v>58</v>
      </c>
      <c r="M87" s="475"/>
      <c r="N87" s="475"/>
      <c r="O87" s="475"/>
      <c r="P87" s="475"/>
      <c r="Q87" s="475"/>
      <c r="R87" s="472" t="s">
        <v>109</v>
      </c>
      <c r="S87" s="472"/>
      <c r="T87" s="472"/>
      <c r="U87" s="472"/>
      <c r="V87" s="472"/>
      <c r="W87" s="267">
        <v>870</v>
      </c>
      <c r="X87" s="473"/>
      <c r="Y87" s="473"/>
      <c r="Z87" s="473"/>
      <c r="AA87" s="473"/>
      <c r="AB87" s="473"/>
      <c r="AC87" s="268">
        <v>871</v>
      </c>
      <c r="AD87" s="448"/>
      <c r="AE87" s="448"/>
      <c r="AF87" s="448"/>
      <c r="AG87" s="448"/>
      <c r="AH87" s="448"/>
      <c r="AI87" s="269" t="s">
        <v>341</v>
      </c>
    </row>
    <row r="88" spans="1:35" x14ac:dyDescent="0.25">
      <c r="A88" s="272">
        <v>100</v>
      </c>
      <c r="B88" s="471" t="s">
        <v>110</v>
      </c>
      <c r="C88" s="471"/>
      <c r="D88" s="471"/>
      <c r="E88" s="471"/>
      <c r="F88" s="471"/>
      <c r="G88" s="471"/>
      <c r="H88" s="471"/>
      <c r="I88" s="471"/>
      <c r="J88" s="471"/>
      <c r="K88" s="471"/>
      <c r="L88" s="471"/>
      <c r="M88" s="471"/>
      <c r="N88" s="471"/>
      <c r="O88" s="471"/>
      <c r="P88" s="471"/>
      <c r="Q88" s="471"/>
      <c r="R88" s="471"/>
      <c r="S88" s="471"/>
      <c r="T88" s="471"/>
      <c r="U88" s="471"/>
      <c r="V88" s="471"/>
      <c r="W88" s="471"/>
      <c r="X88" s="471"/>
      <c r="Y88" s="471"/>
      <c r="Z88" s="471"/>
      <c r="AA88" s="471"/>
      <c r="AB88" s="471"/>
      <c r="AC88" s="267">
        <v>1645</v>
      </c>
      <c r="AD88" s="448">
        <f>'DJ 1947 RégimenTransparencia'!R24</f>
        <v>136539</v>
      </c>
      <c r="AE88" s="448"/>
      <c r="AF88" s="448"/>
      <c r="AG88" s="448"/>
      <c r="AH88" s="448"/>
      <c r="AI88" s="269" t="s">
        <v>341</v>
      </c>
    </row>
    <row r="89" spans="1:35" hidden="1" x14ac:dyDescent="0.25">
      <c r="A89" s="273">
        <v>83</v>
      </c>
      <c r="B89" s="472" t="s">
        <v>111</v>
      </c>
      <c r="C89" s="472"/>
      <c r="D89" s="472"/>
      <c r="E89" s="472"/>
      <c r="F89" s="472"/>
      <c r="G89" s="472"/>
      <c r="H89" s="472"/>
      <c r="I89" s="472"/>
      <c r="J89" s="472"/>
      <c r="K89" s="472"/>
      <c r="L89" s="267">
        <v>181</v>
      </c>
      <c r="M89" s="448"/>
      <c r="N89" s="448"/>
      <c r="O89" s="448"/>
      <c r="P89" s="448"/>
      <c r="Q89" s="448"/>
      <c r="R89" s="472" t="s">
        <v>112</v>
      </c>
      <c r="S89" s="472"/>
      <c r="T89" s="472"/>
      <c r="U89" s="472"/>
      <c r="V89" s="472"/>
      <c r="W89" s="267">
        <v>881</v>
      </c>
      <c r="X89" s="473"/>
      <c r="Y89" s="473"/>
      <c r="Z89" s="473"/>
      <c r="AA89" s="473"/>
      <c r="AB89" s="473"/>
      <c r="AC89" s="267">
        <v>882</v>
      </c>
      <c r="AD89" s="448"/>
      <c r="AE89" s="448"/>
      <c r="AF89" s="448"/>
      <c r="AG89" s="448"/>
      <c r="AH89" s="448"/>
      <c r="AI89" s="269" t="s">
        <v>341</v>
      </c>
    </row>
    <row r="90" spans="1:35" hidden="1" x14ac:dyDescent="0.25">
      <c r="A90" s="273">
        <v>84</v>
      </c>
      <c r="B90" s="474" t="s">
        <v>18</v>
      </c>
      <c r="C90" s="474"/>
      <c r="D90" s="474"/>
      <c r="E90" s="474"/>
      <c r="F90" s="474"/>
      <c r="G90" s="474"/>
      <c r="H90" s="474"/>
      <c r="I90" s="474"/>
      <c r="J90" s="474"/>
      <c r="K90" s="474"/>
      <c r="L90" s="267">
        <v>1646</v>
      </c>
      <c r="M90" s="473"/>
      <c r="N90" s="473"/>
      <c r="O90" s="473"/>
      <c r="P90" s="473"/>
      <c r="Q90" s="473"/>
      <c r="R90" s="474" t="s">
        <v>19</v>
      </c>
      <c r="S90" s="474"/>
      <c r="T90" s="474"/>
      <c r="U90" s="474"/>
      <c r="V90" s="474"/>
      <c r="W90" s="267">
        <v>1647</v>
      </c>
      <c r="X90" s="473"/>
      <c r="Y90" s="473"/>
      <c r="Z90" s="473"/>
      <c r="AA90" s="473"/>
      <c r="AB90" s="473"/>
      <c r="AC90" s="267">
        <v>1648</v>
      </c>
      <c r="AD90" s="448"/>
      <c r="AE90" s="448"/>
      <c r="AF90" s="448"/>
      <c r="AG90" s="448"/>
      <c r="AH90" s="448"/>
      <c r="AI90" s="269" t="s">
        <v>341</v>
      </c>
    </row>
    <row r="91" spans="1:35" hidden="1" x14ac:dyDescent="0.25">
      <c r="A91" s="273">
        <v>85</v>
      </c>
      <c r="B91" s="471" t="s">
        <v>113</v>
      </c>
      <c r="C91" s="471"/>
      <c r="D91" s="471"/>
      <c r="E91" s="471"/>
      <c r="F91" s="471"/>
      <c r="G91" s="471"/>
      <c r="H91" s="471"/>
      <c r="I91" s="471"/>
      <c r="J91" s="471"/>
      <c r="K91" s="471"/>
      <c r="L91" s="471"/>
      <c r="M91" s="471"/>
      <c r="N91" s="471"/>
      <c r="O91" s="471"/>
      <c r="P91" s="471"/>
      <c r="Q91" s="471"/>
      <c r="R91" s="471"/>
      <c r="S91" s="471"/>
      <c r="T91" s="471"/>
      <c r="U91" s="471"/>
      <c r="V91" s="471"/>
      <c r="W91" s="471"/>
      <c r="X91" s="471"/>
      <c r="Y91" s="471"/>
      <c r="Z91" s="471"/>
      <c r="AA91" s="471"/>
      <c r="AB91" s="471"/>
      <c r="AC91" s="267">
        <v>900</v>
      </c>
      <c r="AD91" s="448"/>
      <c r="AE91" s="448"/>
      <c r="AF91" s="448"/>
      <c r="AG91" s="448"/>
      <c r="AH91" s="448"/>
      <c r="AI91" s="269" t="s">
        <v>340</v>
      </c>
    </row>
    <row r="92" spans="1:35" hidden="1" x14ac:dyDescent="0.25">
      <c r="A92" s="273">
        <v>86</v>
      </c>
      <c r="B92" s="461" t="s">
        <v>37</v>
      </c>
      <c r="C92" s="462"/>
      <c r="D92" s="462"/>
      <c r="E92" s="462"/>
      <c r="F92" s="462"/>
      <c r="G92" s="462"/>
      <c r="H92" s="462"/>
      <c r="I92" s="462"/>
      <c r="J92" s="462"/>
      <c r="K92" s="462"/>
      <c r="L92" s="462"/>
      <c r="M92" s="462"/>
      <c r="N92" s="462"/>
      <c r="O92" s="462"/>
      <c r="P92" s="462"/>
      <c r="Q92" s="462"/>
      <c r="R92" s="462"/>
      <c r="S92" s="462"/>
      <c r="T92" s="462"/>
      <c r="U92" s="462"/>
      <c r="V92" s="462"/>
      <c r="W92" s="462"/>
      <c r="X92" s="462"/>
      <c r="Y92" s="462"/>
      <c r="Z92" s="462"/>
      <c r="AA92" s="462"/>
      <c r="AB92" s="463"/>
      <c r="AC92" s="279">
        <v>1796</v>
      </c>
      <c r="AD92" s="449"/>
      <c r="AE92" s="450"/>
      <c r="AF92" s="450"/>
      <c r="AG92" s="450"/>
      <c r="AH92" s="451"/>
      <c r="AI92" s="280" t="s">
        <v>340</v>
      </c>
    </row>
    <row r="93" spans="1:35" ht="15.75" customHeight="1" thickBot="1" x14ac:dyDescent="0.3">
      <c r="A93" s="272">
        <v>110</v>
      </c>
      <c r="B93" s="452" t="s">
        <v>114</v>
      </c>
      <c r="C93" s="453"/>
      <c r="D93" s="453"/>
      <c r="E93" s="453"/>
      <c r="F93" s="453"/>
      <c r="G93" s="453"/>
      <c r="H93" s="453"/>
      <c r="I93" s="453"/>
      <c r="J93" s="453"/>
      <c r="K93" s="453"/>
      <c r="L93" s="453"/>
      <c r="M93" s="453"/>
      <c r="N93" s="453"/>
      <c r="O93" s="453"/>
      <c r="P93" s="453"/>
      <c r="Q93" s="453"/>
      <c r="R93" s="453"/>
      <c r="S93" s="453"/>
      <c r="T93" s="453"/>
      <c r="U93" s="453"/>
      <c r="V93" s="453"/>
      <c r="W93" s="453"/>
      <c r="X93" s="453"/>
      <c r="Y93" s="453"/>
      <c r="Z93" s="453"/>
      <c r="AA93" s="453"/>
      <c r="AB93" s="454"/>
      <c r="AC93" s="275">
        <v>305</v>
      </c>
      <c r="AD93" s="455">
        <f>+AD86-AD88</f>
        <v>946412</v>
      </c>
      <c r="AE93" s="456"/>
      <c r="AF93" s="456"/>
      <c r="AG93" s="456"/>
      <c r="AH93" s="457"/>
      <c r="AI93" s="281" t="s">
        <v>342</v>
      </c>
    </row>
    <row r="94" spans="1:35" ht="15" customHeight="1" x14ac:dyDescent="0.25">
      <c r="A94" s="272"/>
      <c r="B94" s="464" t="s">
        <v>36</v>
      </c>
      <c r="C94" s="465"/>
      <c r="D94" s="465"/>
      <c r="E94" s="465"/>
      <c r="F94" s="465"/>
      <c r="G94" s="465"/>
      <c r="H94" s="465"/>
      <c r="I94" s="465"/>
      <c r="J94" s="465"/>
      <c r="K94" s="465"/>
      <c r="L94" s="465"/>
      <c r="M94" s="465"/>
      <c r="N94" s="465"/>
      <c r="O94" s="465"/>
      <c r="P94" s="465"/>
      <c r="Q94" s="465"/>
      <c r="R94" s="465"/>
      <c r="S94" s="465"/>
      <c r="T94" s="465"/>
      <c r="U94" s="465"/>
      <c r="V94" s="465"/>
      <c r="W94" s="465"/>
      <c r="X94" s="465"/>
      <c r="Y94" s="465"/>
      <c r="Z94" s="465"/>
      <c r="AA94" s="465"/>
      <c r="AB94" s="465"/>
      <c r="AC94" s="466"/>
      <c r="AD94" s="458"/>
      <c r="AE94" s="459"/>
      <c r="AF94" s="459"/>
      <c r="AG94" s="459"/>
      <c r="AH94" s="459"/>
      <c r="AI94" s="460"/>
    </row>
    <row r="95" spans="1:35" x14ac:dyDescent="0.25">
      <c r="A95" s="272">
        <v>114</v>
      </c>
      <c r="B95" s="467" t="s">
        <v>115</v>
      </c>
      <c r="C95" s="468"/>
      <c r="D95" s="468"/>
      <c r="E95" s="468"/>
      <c r="F95" s="468"/>
      <c r="G95" s="468"/>
      <c r="H95" s="468"/>
      <c r="I95" s="468"/>
      <c r="J95" s="468"/>
      <c r="K95" s="468"/>
      <c r="L95" s="468"/>
      <c r="M95" s="468"/>
      <c r="N95" s="468"/>
      <c r="O95" s="468"/>
      <c r="P95" s="468"/>
      <c r="Q95" s="468"/>
      <c r="R95" s="468"/>
      <c r="S95" s="468"/>
      <c r="T95" s="468"/>
      <c r="U95" s="468"/>
      <c r="V95" s="468"/>
      <c r="W95" s="468"/>
      <c r="X95" s="468"/>
      <c r="Y95" s="468"/>
      <c r="Z95" s="468"/>
      <c r="AA95" s="468"/>
      <c r="AB95" s="469"/>
      <c r="AC95" s="267">
        <v>90</v>
      </c>
      <c r="AD95" s="448">
        <f>+AD93</f>
        <v>946412</v>
      </c>
      <c r="AE95" s="448"/>
      <c r="AF95" s="448"/>
      <c r="AG95" s="448"/>
      <c r="AH95" s="448"/>
      <c r="AI95" s="269" t="s">
        <v>340</v>
      </c>
    </row>
    <row r="96" spans="1:35" x14ac:dyDescent="0.25">
      <c r="A96" s="317">
        <v>115</v>
      </c>
      <c r="B96" s="470" t="s">
        <v>20</v>
      </c>
      <c r="C96" s="468"/>
      <c r="D96" s="468"/>
      <c r="E96" s="468"/>
      <c r="F96" s="468"/>
      <c r="G96" s="468"/>
      <c r="H96" s="468"/>
      <c r="I96" s="468"/>
      <c r="J96" s="468"/>
      <c r="K96" s="468"/>
      <c r="L96" s="468"/>
      <c r="M96" s="468"/>
      <c r="N96" s="468"/>
      <c r="O96" s="468"/>
      <c r="P96" s="468"/>
      <c r="Q96" s="468"/>
      <c r="R96" s="468"/>
      <c r="S96" s="468"/>
      <c r="T96" s="468"/>
      <c r="U96" s="468"/>
      <c r="V96" s="468"/>
      <c r="W96" s="468"/>
      <c r="X96" s="468"/>
      <c r="Y96" s="468"/>
      <c r="Z96" s="468"/>
      <c r="AA96" s="468"/>
      <c r="AB96" s="469"/>
      <c r="AC96" s="267">
        <v>39</v>
      </c>
      <c r="AD96" s="448"/>
      <c r="AE96" s="448"/>
      <c r="AF96" s="448"/>
      <c r="AG96" s="448"/>
      <c r="AH96" s="448"/>
      <c r="AI96" s="269" t="s">
        <v>340</v>
      </c>
    </row>
    <row r="97" spans="1:35" x14ac:dyDescent="0.25">
      <c r="A97" s="272">
        <v>116</v>
      </c>
      <c r="B97" s="467" t="s">
        <v>31</v>
      </c>
      <c r="C97" s="468"/>
      <c r="D97" s="468"/>
      <c r="E97" s="468"/>
      <c r="F97" s="468"/>
      <c r="G97" s="468"/>
      <c r="H97" s="468"/>
      <c r="I97" s="468"/>
      <c r="J97" s="468"/>
      <c r="K97" s="468"/>
      <c r="L97" s="468"/>
      <c r="M97" s="468"/>
      <c r="N97" s="468"/>
      <c r="O97" s="468"/>
      <c r="P97" s="468"/>
      <c r="Q97" s="468"/>
      <c r="R97" s="468"/>
      <c r="S97" s="468"/>
      <c r="T97" s="468"/>
      <c r="U97" s="468"/>
      <c r="V97" s="468"/>
      <c r="W97" s="468"/>
      <c r="X97" s="468"/>
      <c r="Y97" s="468"/>
      <c r="Z97" s="468"/>
      <c r="AA97" s="468"/>
      <c r="AB97" s="469"/>
      <c r="AC97" s="267">
        <v>91</v>
      </c>
      <c r="AD97" s="448"/>
      <c r="AE97" s="448"/>
      <c r="AF97" s="448"/>
      <c r="AG97" s="448"/>
      <c r="AH97" s="448"/>
      <c r="AI97" s="269" t="s">
        <v>342</v>
      </c>
    </row>
    <row r="98" spans="1:35" x14ac:dyDescent="0.25">
      <c r="A98" s="317"/>
      <c r="B98" s="522" t="s">
        <v>63</v>
      </c>
      <c r="C98" s="523"/>
      <c r="D98" s="523"/>
      <c r="E98" s="523"/>
      <c r="F98" s="523"/>
      <c r="G98" s="523"/>
      <c r="H98" s="523"/>
      <c r="I98" s="523"/>
      <c r="J98" s="523"/>
      <c r="K98" s="523"/>
      <c r="L98" s="523"/>
      <c r="M98" s="523"/>
      <c r="N98" s="523"/>
      <c r="O98" s="523"/>
      <c r="P98" s="523"/>
      <c r="Q98" s="523"/>
      <c r="R98" s="523"/>
      <c r="S98" s="523"/>
      <c r="T98" s="523"/>
      <c r="U98" s="523"/>
      <c r="V98" s="523"/>
      <c r="W98" s="523"/>
      <c r="X98" s="523"/>
      <c r="Y98" s="523"/>
      <c r="Z98" s="523"/>
      <c r="AA98" s="523"/>
      <c r="AB98" s="523"/>
      <c r="AC98" s="523"/>
      <c r="AD98" s="523"/>
      <c r="AE98" s="523"/>
      <c r="AF98" s="523"/>
      <c r="AG98" s="523"/>
      <c r="AH98" s="523"/>
      <c r="AI98" s="524"/>
    </row>
    <row r="99" spans="1:35" x14ac:dyDescent="0.25">
      <c r="A99" s="317">
        <v>117</v>
      </c>
      <c r="B99" s="520" t="s">
        <v>76</v>
      </c>
      <c r="C99" s="521"/>
      <c r="D99" s="521"/>
      <c r="E99" s="521"/>
      <c r="F99" s="521"/>
      <c r="G99" s="521"/>
      <c r="H99" s="521"/>
      <c r="I99" s="521"/>
      <c r="J99" s="521"/>
      <c r="K99" s="521"/>
      <c r="L99" s="521"/>
      <c r="M99" s="521"/>
      <c r="N99" s="521"/>
      <c r="O99" s="521"/>
      <c r="P99" s="521"/>
      <c r="Q99" s="521"/>
      <c r="R99" s="521"/>
      <c r="S99" s="521"/>
      <c r="T99" s="521"/>
      <c r="U99" s="521"/>
      <c r="V99" s="521"/>
      <c r="W99" s="521"/>
      <c r="X99" s="521"/>
      <c r="Y99" s="521"/>
      <c r="Z99" s="521"/>
      <c r="AA99" s="521"/>
      <c r="AB99" s="521"/>
      <c r="AC99" s="316">
        <v>92</v>
      </c>
      <c r="AD99" s="448"/>
      <c r="AE99" s="448"/>
      <c r="AF99" s="448"/>
      <c r="AG99" s="448"/>
      <c r="AH99" s="448"/>
      <c r="AI99" s="269" t="s">
        <v>340</v>
      </c>
    </row>
    <row r="100" spans="1:35" x14ac:dyDescent="0.25">
      <c r="A100" s="317">
        <v>118</v>
      </c>
      <c r="B100" s="520" t="s">
        <v>77</v>
      </c>
      <c r="C100" s="521"/>
      <c r="D100" s="521"/>
      <c r="E100" s="521"/>
      <c r="F100" s="521"/>
      <c r="G100" s="521"/>
      <c r="H100" s="521"/>
      <c r="I100" s="521"/>
      <c r="J100" s="521"/>
      <c r="K100" s="521"/>
      <c r="L100" s="521"/>
      <c r="M100" s="521"/>
      <c r="N100" s="521"/>
      <c r="O100" s="521"/>
      <c r="P100" s="521"/>
      <c r="Q100" s="521"/>
      <c r="R100" s="521"/>
      <c r="S100" s="521"/>
      <c r="T100" s="521"/>
      <c r="U100" s="521"/>
      <c r="V100" s="521"/>
      <c r="W100" s="521"/>
      <c r="X100" s="521"/>
      <c r="Y100" s="521"/>
      <c r="Z100" s="521"/>
      <c r="AA100" s="521"/>
      <c r="AB100" s="521"/>
      <c r="AC100" s="316">
        <v>93</v>
      </c>
      <c r="AD100" s="448"/>
      <c r="AE100" s="448"/>
      <c r="AF100" s="448"/>
      <c r="AG100" s="448"/>
      <c r="AH100" s="448"/>
      <c r="AI100" s="269" t="s">
        <v>340</v>
      </c>
    </row>
    <row r="101" spans="1:35" x14ac:dyDescent="0.25">
      <c r="A101" s="317">
        <v>119</v>
      </c>
      <c r="B101" s="520" t="s">
        <v>21</v>
      </c>
      <c r="C101" s="521"/>
      <c r="D101" s="521"/>
      <c r="E101" s="521"/>
      <c r="F101" s="521"/>
      <c r="G101" s="521"/>
      <c r="H101" s="521"/>
      <c r="I101" s="521"/>
      <c r="J101" s="521"/>
      <c r="K101" s="521"/>
      <c r="L101" s="521"/>
      <c r="M101" s="521"/>
      <c r="N101" s="521"/>
      <c r="O101" s="521"/>
      <c r="P101" s="521"/>
      <c r="Q101" s="521"/>
      <c r="R101" s="521"/>
      <c r="S101" s="521"/>
      <c r="T101" s="521"/>
      <c r="U101" s="521"/>
      <c r="V101" s="521"/>
      <c r="W101" s="521"/>
      <c r="X101" s="521"/>
      <c r="Y101" s="521"/>
      <c r="Z101" s="521"/>
      <c r="AA101" s="521"/>
      <c r="AB101" s="521"/>
      <c r="AC101" s="316">
        <v>94</v>
      </c>
      <c r="AD101" s="448"/>
      <c r="AE101" s="448"/>
      <c r="AF101" s="448"/>
      <c r="AG101" s="448"/>
      <c r="AH101" s="448"/>
      <c r="AI101" s="269" t="s">
        <v>342</v>
      </c>
    </row>
  </sheetData>
  <mergeCells count="321">
    <mergeCell ref="B99:AB99"/>
    <mergeCell ref="B100:AB100"/>
    <mergeCell ref="B101:AB101"/>
    <mergeCell ref="B98:AI98"/>
    <mergeCell ref="AD99:AH99"/>
    <mergeCell ref="AD100:AH100"/>
    <mergeCell ref="AD101:AH101"/>
    <mergeCell ref="Z6:AB6"/>
    <mergeCell ref="B7:O7"/>
    <mergeCell ref="Q7:R7"/>
    <mergeCell ref="T7:V7"/>
    <mergeCell ref="X7:Y7"/>
    <mergeCell ref="AA7:AB7"/>
    <mergeCell ref="AD7:AH7"/>
    <mergeCell ref="B9:AB9"/>
    <mergeCell ref="AD9:AH9"/>
    <mergeCell ref="B10:V10"/>
    <mergeCell ref="X10:Y10"/>
    <mergeCell ref="AA10:AB10"/>
    <mergeCell ref="AD10:AH10"/>
    <mergeCell ref="B8:O8"/>
    <mergeCell ref="Q8:R8"/>
    <mergeCell ref="T8:V8"/>
    <mergeCell ref="A1:B1"/>
    <mergeCell ref="A4:O6"/>
    <mergeCell ref="P4:AB4"/>
    <mergeCell ref="AC4:AI6"/>
    <mergeCell ref="P5:V5"/>
    <mergeCell ref="W5:AB5"/>
    <mergeCell ref="P6:R6"/>
    <mergeCell ref="S6:V6"/>
    <mergeCell ref="W6:Y6"/>
    <mergeCell ref="X8:Y8"/>
    <mergeCell ref="AA8:AB8"/>
    <mergeCell ref="AD8:AH8"/>
    <mergeCell ref="B12:O12"/>
    <mergeCell ref="Q12:R12"/>
    <mergeCell ref="T12:V12"/>
    <mergeCell ref="X12:Y12"/>
    <mergeCell ref="AA12:AB12"/>
    <mergeCell ref="AD12:AH12"/>
    <mergeCell ref="B11:O11"/>
    <mergeCell ref="Q11:R11"/>
    <mergeCell ref="T11:V11"/>
    <mergeCell ref="X11:Y11"/>
    <mergeCell ref="AA11:AB11"/>
    <mergeCell ref="AD11:AH11"/>
    <mergeCell ref="B13:AB13"/>
    <mergeCell ref="AD13:AH13"/>
    <mergeCell ref="B14:Y14"/>
    <mergeCell ref="AA14:AB14"/>
    <mergeCell ref="AD14:AH14"/>
    <mergeCell ref="B15:O15"/>
    <mergeCell ref="Q15:R15"/>
    <mergeCell ref="T15:V15"/>
    <mergeCell ref="X15:Y15"/>
    <mergeCell ref="AA15:AB15"/>
    <mergeCell ref="AD20:AH20"/>
    <mergeCell ref="B18:I18"/>
    <mergeCell ref="K18:O18"/>
    <mergeCell ref="P18:V18"/>
    <mergeCell ref="X18:AB18"/>
    <mergeCell ref="AD18:AH18"/>
    <mergeCell ref="B19:AB19"/>
    <mergeCell ref="AD19:AH19"/>
    <mergeCell ref="AD15:AH15"/>
    <mergeCell ref="B16:V16"/>
    <mergeCell ref="X16:Y16"/>
    <mergeCell ref="AA16:AB16"/>
    <mergeCell ref="AD16:AH16"/>
    <mergeCell ref="B17:AB17"/>
    <mergeCell ref="AD17:AH17"/>
    <mergeCell ref="B20:I20"/>
    <mergeCell ref="K20:O20"/>
    <mergeCell ref="P20:V20"/>
    <mergeCell ref="X20:AB20"/>
    <mergeCell ref="AD22:AH22"/>
    <mergeCell ref="B23:AB23"/>
    <mergeCell ref="AD23:AH23"/>
    <mergeCell ref="B24:AB24"/>
    <mergeCell ref="AD24:AH24"/>
    <mergeCell ref="B21:I21"/>
    <mergeCell ref="K21:O21"/>
    <mergeCell ref="P21:V21"/>
    <mergeCell ref="X21:AB21"/>
    <mergeCell ref="AD21:AH21"/>
    <mergeCell ref="B22:AB22"/>
    <mergeCell ref="X29:AB29"/>
    <mergeCell ref="X30:AB30"/>
    <mergeCell ref="X31:AB31"/>
    <mergeCell ref="B27:AB27"/>
    <mergeCell ref="AD27:AH27"/>
    <mergeCell ref="X28:AB28"/>
    <mergeCell ref="B25:I25"/>
    <mergeCell ref="K25:O25"/>
    <mergeCell ref="P25:V25"/>
    <mergeCell ref="X25:AB25"/>
    <mergeCell ref="AD25:AH25"/>
    <mergeCell ref="B26:I26"/>
    <mergeCell ref="K26:O26"/>
    <mergeCell ref="P26:V26"/>
    <mergeCell ref="X26:AB26"/>
    <mergeCell ref="AD26:AH26"/>
    <mergeCell ref="B28:V28"/>
    <mergeCell ref="B29:V29"/>
    <mergeCell ref="B30:V30"/>
    <mergeCell ref="B31:V31"/>
    <mergeCell ref="X35:AB35"/>
    <mergeCell ref="X36:AB36"/>
    <mergeCell ref="X37:AB37"/>
    <mergeCell ref="B36:V36"/>
    <mergeCell ref="B37:V37"/>
    <mergeCell ref="B35:V35"/>
    <mergeCell ref="X32:AB32"/>
    <mergeCell ref="X33:AB33"/>
    <mergeCell ref="X34:AB34"/>
    <mergeCell ref="B34:V34"/>
    <mergeCell ref="B33:V33"/>
    <mergeCell ref="B32:V32"/>
    <mergeCell ref="X41:AB41"/>
    <mergeCell ref="X42:AB42"/>
    <mergeCell ref="X43:AB43"/>
    <mergeCell ref="X38:AB38"/>
    <mergeCell ref="X39:AB39"/>
    <mergeCell ref="X40:AB40"/>
    <mergeCell ref="B38:V38"/>
    <mergeCell ref="B39:V39"/>
    <mergeCell ref="B40:V40"/>
    <mergeCell ref="B41:V41"/>
    <mergeCell ref="B42:V42"/>
    <mergeCell ref="B43:V43"/>
    <mergeCell ref="X47:AB47"/>
    <mergeCell ref="X48:AB48"/>
    <mergeCell ref="X49:AB49"/>
    <mergeCell ref="B47:V47"/>
    <mergeCell ref="B48:V48"/>
    <mergeCell ref="B49:V49"/>
    <mergeCell ref="X44:AB44"/>
    <mergeCell ref="X45:AB45"/>
    <mergeCell ref="X46:AB46"/>
    <mergeCell ref="B46:V46"/>
    <mergeCell ref="B44:V44"/>
    <mergeCell ref="B45:V45"/>
    <mergeCell ref="W56:AB56"/>
    <mergeCell ref="AD56:AH56"/>
    <mergeCell ref="X53:AB53"/>
    <mergeCell ref="X54:AB54"/>
    <mergeCell ref="X55:AB55"/>
    <mergeCell ref="B53:V53"/>
    <mergeCell ref="B54:V54"/>
    <mergeCell ref="B55:V55"/>
    <mergeCell ref="X50:AB50"/>
    <mergeCell ref="X51:AB51"/>
    <mergeCell ref="X52:AB52"/>
    <mergeCell ref="B50:V50"/>
    <mergeCell ref="B51:V51"/>
    <mergeCell ref="B52:V52"/>
    <mergeCell ref="B56:P56"/>
    <mergeCell ref="Q56:V56"/>
    <mergeCell ref="X59:AB59"/>
    <mergeCell ref="AD59:AH59"/>
    <mergeCell ref="B60:P60"/>
    <mergeCell ref="R60:V60"/>
    <mergeCell ref="X60:AB60"/>
    <mergeCell ref="AD60:AH60"/>
    <mergeCell ref="B57:P57"/>
    <mergeCell ref="R57:V57"/>
    <mergeCell ref="X57:AB57"/>
    <mergeCell ref="AD57:AH57"/>
    <mergeCell ref="B58:P58"/>
    <mergeCell ref="R58:V58"/>
    <mergeCell ref="X58:AB58"/>
    <mergeCell ref="AD58:AH58"/>
    <mergeCell ref="B59:P59"/>
    <mergeCell ref="R59:V59"/>
    <mergeCell ref="W63:AB63"/>
    <mergeCell ref="AD63:AH63"/>
    <mergeCell ref="B64:P64"/>
    <mergeCell ref="Q64:V64"/>
    <mergeCell ref="W64:AB64"/>
    <mergeCell ref="AD64:AH64"/>
    <mergeCell ref="B61:P61"/>
    <mergeCell ref="R61:V61"/>
    <mergeCell ref="X61:AB61"/>
    <mergeCell ref="AD61:AH61"/>
    <mergeCell ref="B62:P62"/>
    <mergeCell ref="R62:V62"/>
    <mergeCell ref="X62:AB62"/>
    <mergeCell ref="AD62:AH62"/>
    <mergeCell ref="B63:P63"/>
    <mergeCell ref="R63:V63"/>
    <mergeCell ref="X67:AB67"/>
    <mergeCell ref="AD67:AH67"/>
    <mergeCell ref="B68:P68"/>
    <mergeCell ref="R68:V68"/>
    <mergeCell ref="W68:AB68"/>
    <mergeCell ref="AD68:AH68"/>
    <mergeCell ref="B65:P65"/>
    <mergeCell ref="R65:V65"/>
    <mergeCell ref="W65:AB65"/>
    <mergeCell ref="AD65:AH65"/>
    <mergeCell ref="B66:P66"/>
    <mergeCell ref="R66:V66"/>
    <mergeCell ref="X66:AB66"/>
    <mergeCell ref="AD66:AH66"/>
    <mergeCell ref="R67:V67"/>
    <mergeCell ref="B67:P67"/>
    <mergeCell ref="X71:AB71"/>
    <mergeCell ref="AD71:AH71"/>
    <mergeCell ref="B72:P72"/>
    <mergeCell ref="R72:V72"/>
    <mergeCell ref="X72:AB72"/>
    <mergeCell ref="AD72:AH72"/>
    <mergeCell ref="B69:P69"/>
    <mergeCell ref="R69:V69"/>
    <mergeCell ref="W69:AB69"/>
    <mergeCell ref="AD69:AH69"/>
    <mergeCell ref="B70:P70"/>
    <mergeCell ref="R70:V70"/>
    <mergeCell ref="X70:AB70"/>
    <mergeCell ref="AD70:AH70"/>
    <mergeCell ref="B71:P71"/>
    <mergeCell ref="R71:V71"/>
    <mergeCell ref="X75:AB75"/>
    <mergeCell ref="AD75:AH75"/>
    <mergeCell ref="B76:K76"/>
    <mergeCell ref="M76:Q76"/>
    <mergeCell ref="R76:V76"/>
    <mergeCell ref="X76:AB76"/>
    <mergeCell ref="AD76:AH76"/>
    <mergeCell ref="B73:P73"/>
    <mergeCell ref="R73:V73"/>
    <mergeCell ref="W73:AB73"/>
    <mergeCell ref="AD73:AH73"/>
    <mergeCell ref="B74:K74"/>
    <mergeCell ref="M74:Q74"/>
    <mergeCell ref="R74:V74"/>
    <mergeCell ref="X74:AB74"/>
    <mergeCell ref="AD74:AH74"/>
    <mergeCell ref="B75:K75"/>
    <mergeCell ref="M75:Q75"/>
    <mergeCell ref="R75:V75"/>
    <mergeCell ref="X79:AB79"/>
    <mergeCell ref="AD79:AH79"/>
    <mergeCell ref="B77:K77"/>
    <mergeCell ref="M77:Q77"/>
    <mergeCell ref="R77:V77"/>
    <mergeCell ref="X77:AB77"/>
    <mergeCell ref="AD77:AH77"/>
    <mergeCell ref="B78:K78"/>
    <mergeCell ref="M78:Q78"/>
    <mergeCell ref="R78:V78"/>
    <mergeCell ref="X78:AB78"/>
    <mergeCell ref="AD78:AH78"/>
    <mergeCell ref="B79:P79"/>
    <mergeCell ref="R79:V79"/>
    <mergeCell ref="X82:AB82"/>
    <mergeCell ref="AD82:AH82"/>
    <mergeCell ref="B83:K83"/>
    <mergeCell ref="M83:Q83"/>
    <mergeCell ref="R83:V83"/>
    <mergeCell ref="X83:AB83"/>
    <mergeCell ref="AD83:AH83"/>
    <mergeCell ref="B80:K80"/>
    <mergeCell ref="M80:Q80"/>
    <mergeCell ref="R80:V80"/>
    <mergeCell ref="X80:AB80"/>
    <mergeCell ref="AD80:AH80"/>
    <mergeCell ref="B81:K81"/>
    <mergeCell ref="M81:Q81"/>
    <mergeCell ref="R81:V81"/>
    <mergeCell ref="X81:AB81"/>
    <mergeCell ref="AD81:AH81"/>
    <mergeCell ref="B82:K82"/>
    <mergeCell ref="M82:Q82"/>
    <mergeCell ref="R82:V82"/>
    <mergeCell ref="AD86:AH86"/>
    <mergeCell ref="B87:K87"/>
    <mergeCell ref="M87:Q87"/>
    <mergeCell ref="R87:V87"/>
    <mergeCell ref="X87:AB87"/>
    <mergeCell ref="AD87:AH87"/>
    <mergeCell ref="B84:K84"/>
    <mergeCell ref="M84:Q84"/>
    <mergeCell ref="R84:V84"/>
    <mergeCell ref="X84:AB84"/>
    <mergeCell ref="AD84:AH84"/>
    <mergeCell ref="B85:K85"/>
    <mergeCell ref="M85:Q85"/>
    <mergeCell ref="R85:V85"/>
    <mergeCell ref="X85:AB85"/>
    <mergeCell ref="AD85:AH85"/>
    <mergeCell ref="B86:Q86"/>
    <mergeCell ref="W86:AB86"/>
    <mergeCell ref="R86:V86"/>
    <mergeCell ref="AD90:AH90"/>
    <mergeCell ref="B91:AB91"/>
    <mergeCell ref="AD91:AH91"/>
    <mergeCell ref="B88:AB88"/>
    <mergeCell ref="AD88:AH88"/>
    <mergeCell ref="B89:K89"/>
    <mergeCell ref="M89:Q89"/>
    <mergeCell ref="R89:V89"/>
    <mergeCell ref="X89:AB89"/>
    <mergeCell ref="AD89:AH89"/>
    <mergeCell ref="B90:K90"/>
    <mergeCell ref="M90:Q90"/>
    <mergeCell ref="X90:AB90"/>
    <mergeCell ref="R90:V90"/>
    <mergeCell ref="AD96:AH96"/>
    <mergeCell ref="AD97:AH97"/>
    <mergeCell ref="AD92:AH92"/>
    <mergeCell ref="AD95:AH95"/>
    <mergeCell ref="B93:AB93"/>
    <mergeCell ref="AD93:AH93"/>
    <mergeCell ref="AD94:AI94"/>
    <mergeCell ref="B92:AB92"/>
    <mergeCell ref="B94:AC94"/>
    <mergeCell ref="B95:AB95"/>
    <mergeCell ref="B96:AB96"/>
    <mergeCell ref="B97:AB97"/>
  </mergeCells>
  <phoneticPr fontId="25" type="noConversion"/>
  <pageMargins left="0.7" right="0.7" top="0.75" bottom="0.75" header="0.3" footer="0.3"/>
  <drawing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D382930FB4A2A40925738F4F71C0522" ma:contentTypeVersion="12" ma:contentTypeDescription="Crear nuevo documento." ma:contentTypeScope="" ma:versionID="e147a57ff00388437f3d0bee1f8c3078">
  <xsd:schema xmlns:xsd="http://www.w3.org/2001/XMLSchema" xmlns:xs="http://www.w3.org/2001/XMLSchema" xmlns:p="http://schemas.microsoft.com/office/2006/metadata/properties" xmlns:ns2="1aef94ac-4352-4bd1-ae37-6ae9ab6c99a4" xmlns:ns3="9f7451f9-983f-49d5-8236-50a14eef9615" targetNamespace="http://schemas.microsoft.com/office/2006/metadata/properties" ma:root="true" ma:fieldsID="4d20a66113ce362d9e0ff4b436e9b1c8" ns2:_="" ns3:_="">
    <xsd:import namespace="1aef94ac-4352-4bd1-ae37-6ae9ab6c99a4"/>
    <xsd:import namespace="9f7451f9-983f-49d5-8236-50a14eef961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f94ac-4352-4bd1-ae37-6ae9ab6c9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97505b9-7ca2-4586-86fc-98a76c2d26c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7451f9-983f-49d5-8236-50a14eef96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5cc569-6131-4410-8deb-a6658bf194f2}" ma:internalName="TaxCatchAll" ma:showField="CatchAllData" ma:web="9f7451f9-983f-49d5-8236-50a14eef961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f7451f9-983f-49d5-8236-50a14eef9615" xsi:nil="true"/>
    <lcf76f155ced4ddcb4097134ff3c332f xmlns="1aef94ac-4352-4bd1-ae37-6ae9ab6c99a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0CEA61-5895-4663-BF44-A9F55D853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f94ac-4352-4bd1-ae37-6ae9ab6c99a4"/>
    <ds:schemaRef ds:uri="9f7451f9-983f-49d5-8236-50a14eef96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D27FFD-A2A9-4ACA-B176-1344C102B643}">
  <ds:schemaRefs>
    <ds:schemaRef ds:uri="http://purl.org/dc/dcmitype/"/>
    <ds:schemaRef ds:uri="http://www.w3.org/XML/1998/namespace"/>
    <ds:schemaRef ds:uri="http://schemas.microsoft.com/office/2006/documentManagement/types"/>
    <ds:schemaRef ds:uri="1aef94ac-4352-4bd1-ae37-6ae9ab6c99a4"/>
    <ds:schemaRef ds:uri="http://purl.org/dc/elements/1.1/"/>
    <ds:schemaRef ds:uri="http://purl.org/dc/terms/"/>
    <ds:schemaRef ds:uri="http://schemas.microsoft.com/office/infopath/2007/PartnerControls"/>
    <ds:schemaRef ds:uri="http://schemas.openxmlformats.org/package/2006/metadata/core-properties"/>
    <ds:schemaRef ds:uri="9f7451f9-983f-49d5-8236-50a14eef9615"/>
    <ds:schemaRef ds:uri="http://schemas.microsoft.com/office/2006/metadata/properties"/>
  </ds:schemaRefs>
</ds:datastoreItem>
</file>

<file path=customXml/itemProps3.xml><?xml version="1.0" encoding="utf-8"?>
<ds:datastoreItem xmlns:ds="http://schemas.openxmlformats.org/officeDocument/2006/customXml" ds:itemID="{FBB98416-6F60-4855-BB6D-BF0C5D0911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Antecedentes</vt:lpstr>
      <vt:lpstr>Base Imponible </vt:lpstr>
      <vt:lpstr>R7</vt:lpstr>
      <vt:lpstr>R22</vt:lpstr>
      <vt:lpstr>CPT Simplificado</vt:lpstr>
      <vt:lpstr>R23</vt:lpstr>
      <vt:lpstr>Datos para Certificación</vt:lpstr>
      <vt:lpstr>DJ 1947 RégimenTransparencia</vt:lpstr>
      <vt:lpstr>F22 AT2024 Socio Estrada </vt:lpstr>
      <vt:lpstr>Tabla IGC</vt:lpstr>
      <vt:lpstr>'Base Imponible '!Área_de_impresión</vt:lpstr>
      <vt:lpstr>'DJ 1947 RégimenTransparencia'!Área_de_impresión</vt:lpstr>
      <vt:lpstr>'R22'!Área_de_impresión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Gerardo A. Escudero Toledo</dc:creator>
  <cp:lastModifiedBy>Carmen Gloria Jorquera Sanchez</cp:lastModifiedBy>
  <cp:lastPrinted>2024-01-24T14:04:16Z</cp:lastPrinted>
  <dcterms:created xsi:type="dcterms:W3CDTF">2020-07-18T19:38:20Z</dcterms:created>
  <dcterms:modified xsi:type="dcterms:W3CDTF">2024-01-25T15:00:10Z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0x0101003D382930FB4A2A40925738F4F71C0522</vt:lpwstr>
  </property>
</Properties>
</file>