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autoCompressPictures="0"/>
  <mc:AlternateContent xmlns:mc="http://schemas.openxmlformats.org/markup-compatibility/2006">
    <mc:Choice Requires="x15">
      <x15ac:absPath xmlns:x15ac="http://schemas.microsoft.com/office/spreadsheetml/2010/11/ac" url="https://chilesii.sharepoint.com/teams/InstruccionesF22AT2026/Documentos compartidos/General/CCJ y LOF 23.01/"/>
    </mc:Choice>
  </mc:AlternateContent>
  <xr:revisionPtr revIDLastSave="747" documentId="13_ncr:1_{17021DE5-27E0-4094-85C3-B00C92E1BB6A}" xr6:coauthVersionLast="47" xr6:coauthVersionMax="47" xr10:uidLastSave="{13F84524-6A49-40FF-BC85-270A9BBE2437}"/>
  <bookViews>
    <workbookView xWindow="-120" yWindow="-120" windowWidth="29040" windowHeight="15720" tabRatio="763" xr2:uid="{00000000-000D-0000-FFFF-FFFF00000000}"/>
  </bookViews>
  <sheets>
    <sheet name="Antecedentes" sheetId="1" r:id="rId1"/>
    <sheet name="Base Imponible " sheetId="4" r:id="rId2"/>
    <sheet name="CPT Simplificado" sheetId="7" r:id="rId3"/>
    <sheet name="R7" sheetId="31" r:id="rId4"/>
    <sheet name="R22" sheetId="14" r:id="rId5"/>
    <sheet name="R23" sheetId="24" r:id="rId6"/>
    <sheet name="Datos para Certificación" sheetId="22" r:id="rId7"/>
    <sheet name="F1947" sheetId="33" r:id="rId8"/>
    <sheet name="F22 Socio Estrada" sheetId="34" r:id="rId9"/>
    <sheet name="Tabla IGC" sheetId="26" r:id="rId10"/>
  </sheets>
  <externalReferences>
    <externalReference r:id="rId11"/>
    <externalReference r:id="rId12"/>
  </externalReferences>
  <definedNames>
    <definedName name="aa">#REF!</definedName>
    <definedName name="aaa">#REF!</definedName>
    <definedName name="aaaa">#REF!</definedName>
    <definedName name="_xlnm.Print_Area" localSheetId="1">'Base Imponible '!$A$1:$P$63</definedName>
    <definedName name="_xlnm.Print_Area" localSheetId="7">'F1947'!$A$1:$Q$44</definedName>
    <definedName name="_xlnm.Print_Area" localSheetId="4">'R22'!$A$1:$G$38</definedName>
    <definedName name="casa">#REF!</definedName>
    <definedName name="CERTIFICADO" localSheetId="6">#REF!</definedName>
    <definedName name="CERTIFICADO">#REF!</definedName>
    <definedName name="Codigo" localSheetId="6">#REF!</definedName>
    <definedName name="Codigo">#REF!</definedName>
    <definedName name="g">#REF!</definedName>
    <definedName name="GVKey">""</definedName>
    <definedName name="INVERSION" localSheetId="6">#REF!</definedName>
    <definedName name="INVERSION" localSheetId="4">#REF!</definedName>
    <definedName name="INVERSION">#REF!</definedName>
    <definedName name="mmm">#REF!</definedName>
    <definedName name="operacion" localSheetId="4">#REF!</definedName>
    <definedName name="operacion">#REF!</definedName>
    <definedName name="OPERACION1" localSheetId="4">#REF!</definedName>
    <definedName name="OPERACION1">#REF!</definedName>
    <definedName name="operacion4">#REF!</definedName>
    <definedName name="pert">#REF!</definedName>
    <definedName name="SPSet">"current"</definedName>
    <definedName name="SPWS_WBID">""</definedName>
    <definedName name="ssss">#REF!</definedName>
    <definedName name="TopRankDefaultDistForRange" hidden="1">0</definedName>
    <definedName name="TopRankDefaultMax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ChangeThreshold">"0,01"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"Libro de trabajo activo"</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v" localSheetId="7">'[1]Registrar F.22 AT.2013'!$A$2:$B$182</definedName>
    <definedName name="v" localSheetId="4">'[2]Registrar '!$A$2:$B$182</definedName>
    <definedName name="v">'[2]Registrar  AT.Actual'!$A$2:$B$182</definedName>
    <definedName name="x">'[2]Registrar  AT.-1'!$A:$B</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C32" i="4" l="1"/>
  <c r="C31" i="4"/>
  <c r="C30" i="4"/>
  <c r="C29" i="4"/>
  <c r="C28" i="4"/>
  <c r="C27" i="4"/>
  <c r="C26" i="4"/>
  <c r="C25" i="4"/>
  <c r="C22" i="4"/>
  <c r="C20" i="4"/>
  <c r="C19" i="4"/>
  <c r="C18" i="4"/>
  <c r="C14" i="4"/>
  <c r="C8" i="4"/>
  <c r="C6" i="4"/>
  <c r="C5" i="4"/>
  <c r="C4" i="4"/>
  <c r="K8" i="4" l="1"/>
  <c r="J9" i="1" l="1"/>
  <c r="K25" i="1" l="1"/>
  <c r="J16" i="4" s="1"/>
  <c r="B34" i="33" l="1"/>
  <c r="E34" i="1"/>
  <c r="K34" i="1" s="1"/>
  <c r="L34" i="1" s="1"/>
  <c r="K40" i="4"/>
  <c r="L40" i="1"/>
  <c r="D5" i="31" l="1"/>
  <c r="K41" i="4"/>
  <c r="D6" i="31"/>
  <c r="D7" i="31" s="1"/>
  <c r="F72" i="1"/>
  <c r="F71" i="1"/>
  <c r="F65" i="1"/>
  <c r="F64" i="1"/>
  <c r="G64" i="1" s="1"/>
  <c r="K29" i="4"/>
  <c r="K24" i="1"/>
  <c r="J15" i="4" s="1"/>
  <c r="E71" i="1"/>
  <c r="L7" i="1"/>
  <c r="E65" i="1"/>
  <c r="F8" i="22" s="1"/>
  <c r="G25" i="33" s="1"/>
  <c r="K8" i="1"/>
  <c r="K9" i="1" s="1"/>
  <c r="E72" i="1"/>
  <c r="L33" i="1"/>
  <c r="L32" i="1"/>
  <c r="K45" i="4" s="1"/>
  <c r="K46" i="4" s="1"/>
  <c r="L31" i="1"/>
  <c r="K25" i="4" s="1"/>
  <c r="J44" i="1"/>
  <c r="N20" i="1"/>
  <c r="O22" i="1" s="1"/>
  <c r="L22" i="1"/>
  <c r="N16" i="1"/>
  <c r="K26" i="1"/>
  <c r="J17" i="4" s="1"/>
  <c r="H7" i="22" s="1"/>
  <c r="L29" i="1"/>
  <c r="K18" i="1"/>
  <c r="J18" i="1"/>
  <c r="L15" i="1"/>
  <c r="L16" i="1"/>
  <c r="L17" i="1"/>
  <c r="K6" i="4" s="1"/>
  <c r="L14" i="1"/>
  <c r="K4" i="4" s="1"/>
  <c r="K5" i="4"/>
  <c r="J9" i="4"/>
  <c r="J10" i="4"/>
  <c r="J11" i="4"/>
  <c r="J12" i="4"/>
  <c r="J13" i="4"/>
  <c r="B45" i="4"/>
  <c r="K32" i="4"/>
  <c r="K31" i="4"/>
  <c r="K30" i="4"/>
  <c r="D31" i="4"/>
  <c r="D25" i="4"/>
  <c r="D27" i="4"/>
  <c r="D29" i="4"/>
  <c r="D30" i="4"/>
  <c r="K26" i="4"/>
  <c r="F4" i="7"/>
  <c r="F8" i="7"/>
  <c r="D14" i="24" s="1"/>
  <c r="F7" i="22"/>
  <c r="G24" i="33" s="1"/>
  <c r="L9" i="22"/>
  <c r="K9" i="22"/>
  <c r="I9" i="22"/>
  <c r="G9" i="22"/>
  <c r="C9" i="22"/>
  <c r="D4" i="24"/>
  <c r="B5" i="26"/>
  <c r="B6" i="26" s="1"/>
  <c r="B7" i="26" s="1"/>
  <c r="B8" i="26" s="1"/>
  <c r="B9" i="26" s="1"/>
  <c r="B10" i="26" s="1"/>
  <c r="B11" i="26" s="1"/>
  <c r="F14" i="26"/>
  <c r="K18" i="4" l="1"/>
  <c r="K14" i="4"/>
  <c r="K7" i="4"/>
  <c r="E66" i="1"/>
  <c r="L43" i="1" s="1"/>
  <c r="G72" i="1"/>
  <c r="G34" i="33"/>
  <c r="J24" i="33"/>
  <c r="K8" i="34" s="1"/>
  <c r="K7" i="34" s="1"/>
  <c r="H8" i="22"/>
  <c r="K28" i="4"/>
  <c r="F6" i="7"/>
  <c r="D16" i="24" s="1"/>
  <c r="L8" i="1"/>
  <c r="L9" i="1" s="1"/>
  <c r="G71" i="1"/>
  <c r="F9" i="22"/>
  <c r="G65" i="1"/>
  <c r="G66" i="1" s="1"/>
  <c r="L18" i="1"/>
  <c r="E73" i="1"/>
  <c r="L42" i="1" s="1"/>
  <c r="K47" i="4"/>
  <c r="K19" i="4" s="1"/>
  <c r="M7" i="22"/>
  <c r="M17" i="34" s="1"/>
  <c r="K44" i="1"/>
  <c r="K27" i="4"/>
  <c r="N14" i="1"/>
  <c r="O18" i="1" s="1"/>
  <c r="K29" i="1"/>
  <c r="J7" i="22"/>
  <c r="L24" i="33" s="1"/>
  <c r="K22" i="4"/>
  <c r="E8" i="22" s="1"/>
  <c r="F25" i="33" s="1"/>
  <c r="L44" i="1" l="1"/>
  <c r="F7" i="7"/>
  <c r="D12" i="24" s="1"/>
  <c r="G73" i="1"/>
  <c r="N7" i="22" s="1"/>
  <c r="N8" i="22" s="1"/>
  <c r="P25" i="33" s="1"/>
  <c r="O24" i="33"/>
  <c r="G8" i="34"/>
  <c r="G7" i="34" s="1"/>
  <c r="K33" i="4"/>
  <c r="K34" i="4" s="1"/>
  <c r="M8" i="22"/>
  <c r="J8" i="22"/>
  <c r="E7" i="22"/>
  <c r="F9" i="7"/>
  <c r="D13" i="24" s="1"/>
  <c r="M18" i="34" l="1"/>
  <c r="M15" i="34"/>
  <c r="P24" i="33"/>
  <c r="K20" i="4"/>
  <c r="M24" i="34"/>
  <c r="P34" i="33"/>
  <c r="M9" i="22"/>
  <c r="O25" i="33"/>
  <c r="O34" i="33" s="1"/>
  <c r="E9" i="22"/>
  <c r="F24" i="33"/>
  <c r="F34" i="33" s="1"/>
  <c r="J9" i="22"/>
  <c r="L25" i="33"/>
  <c r="L34" i="33" s="1"/>
  <c r="H9" i="22"/>
  <c r="J25" i="33"/>
  <c r="J34" i="33" s="1"/>
  <c r="N9" i="22"/>
  <c r="D21" i="14" l="1"/>
  <c r="K21" i="4"/>
  <c r="K23" i="4" s="1"/>
  <c r="K35" i="4" s="1"/>
  <c r="D8" i="22" s="1"/>
  <c r="D25" i="33" s="1"/>
  <c r="D25" i="14" l="1"/>
  <c r="D14" i="14"/>
  <c r="D13" i="14"/>
  <c r="D12" i="14"/>
  <c r="D5" i="14"/>
  <c r="D15" i="14"/>
  <c r="F10" i="7" s="1"/>
  <c r="D15" i="24" s="1"/>
  <c r="D23" i="14"/>
  <c r="D11" i="14"/>
  <c r="D30" i="14"/>
  <c r="D28" i="14"/>
  <c r="D20" i="14"/>
  <c r="D6" i="14"/>
  <c r="D24" i="14"/>
  <c r="D7" i="22"/>
  <c r="D24" i="33" s="1"/>
  <c r="M8" i="34" s="1"/>
  <c r="D26" i="14"/>
  <c r="D35" i="14" s="1"/>
  <c r="D10" i="14"/>
  <c r="F5" i="7"/>
  <c r="D9" i="24" s="1"/>
  <c r="D16" i="14" l="1"/>
  <c r="D36" i="14" s="1"/>
  <c r="D34" i="33"/>
  <c r="D9" i="22"/>
  <c r="D19" i="24"/>
  <c r="M7" i="34"/>
  <c r="M10" i="34" s="1"/>
  <c r="M12" i="34" s="1"/>
  <c r="M14" i="34" s="1"/>
  <c r="M19" i="34" s="1"/>
  <c r="M22" i="34" s="1"/>
  <c r="M26" i="34" s="1"/>
  <c r="M28" i="34" s="1"/>
  <c r="F11" i="7"/>
</calcChain>
</file>

<file path=xl/sharedStrings.xml><?xml version="1.0" encoding="utf-8"?>
<sst xmlns="http://schemas.openxmlformats.org/spreadsheetml/2006/main" count="460" uniqueCount="325">
  <si>
    <t>Total crédito por IDPC recibidos</t>
  </si>
  <si>
    <t xml:space="preserve">Ingreso  diferido a  imputar  en  el ejercicio </t>
  </si>
  <si>
    <t>TOTAL Saldo ingreso diferido a imputar en los ejercicios siguientes</t>
  </si>
  <si>
    <t>SUB TOTAL (Si declara IA trasladar a código 133 o  32)</t>
  </si>
  <si>
    <t>Crédito al IGC por art. 33 bis LIR, según art. 14 letra D) N°8 letra a) numeral (v) LIR</t>
  </si>
  <si>
    <t>TOTAL A PAGAR (códigos 91+92+ 93)</t>
  </si>
  <si>
    <t>De acuerdo a los registros contables y documentación de respaldo, los propietarios de la sociedad aportaron el capital social conforme al siguiente detalle:</t>
  </si>
  <si>
    <t>Gastos por exigencias medio ambientales, pagados</t>
  </si>
  <si>
    <t>Pérdidas tributarias de ejercicios anteriores</t>
  </si>
  <si>
    <t>Total de egresos anuales</t>
  </si>
  <si>
    <t>Base imponible a asignar a propietarios que son contribuyentes de impuestos finales, o pérdida tributaria del ejercicio</t>
  </si>
  <si>
    <t>VI.</t>
  </si>
  <si>
    <t>TOTAL A PAGAR (códigos 90 + 39)</t>
  </si>
  <si>
    <t>DATOS INFORMATIVOS</t>
    <phoneticPr fontId="9" type="noConversion"/>
  </si>
  <si>
    <t>IMPUESTO A PAGAR</t>
  </si>
  <si>
    <t>Crédito por activos fijos adquiridos en el ejercicio (art. 33 bis LIR)</t>
  </si>
  <si>
    <t>Total de ingresos anuales</t>
  </si>
  <si>
    <t>Gasto por saldo inicial de existencias o insumos del negocio en cambio de régimen, pagados</t>
  </si>
  <si>
    <t>Gasto por saldo inicial de activos fijos depreciables en cambio de régimen, pagados</t>
  </si>
  <si>
    <t>Socio N° 1 Sr. Estrada</t>
  </si>
  <si>
    <t xml:space="preserve">Socio N° 2 Sr. Escudero </t>
  </si>
  <si>
    <t xml:space="preserve">y   más </t>
  </si>
  <si>
    <t>CPTS positivo final</t>
  </si>
  <si>
    <t>CPTS negativo final</t>
  </si>
  <si>
    <t>Ingresos del giro percibidos</t>
  </si>
  <si>
    <t>Existencias, insumos y servicios del negocio, pagados</t>
  </si>
  <si>
    <t>Crédito al IGC o IUSC por IDPC con derecho a devolución, según art. 56 N° 3 LIR</t>
  </si>
  <si>
    <t>Gastos de rentas de fuente extranjera, pagados</t>
  </si>
  <si>
    <t>RECARGOS POR DECLARACIÓN FUERA DE PLAZO</t>
  </si>
  <si>
    <t>Gastos o egresos pagados o adeudados por operaciones con empresas relacionadas del art. 14 letra A) LIR</t>
  </si>
  <si>
    <t>RECUADRO N° 23: CPTS RÉGIMEN DE TRANSPARENCIA TRIBUTARIA (ART. 14 LETRA D) N° 8 LIR)</t>
  </si>
  <si>
    <t>Remesas, retiros o dividendos repartidos en el ejercicio</t>
  </si>
  <si>
    <t>Saldo de rentas tributables acumuladas</t>
  </si>
  <si>
    <t>No Sujeto a Restitución</t>
  </si>
  <si>
    <t xml:space="preserve"> Sujeto a Restitución</t>
  </si>
  <si>
    <t>MÁS: reajustes declaración fuera de plazo</t>
  </si>
  <si>
    <t>MÁS: intereses y multas declaración fuera de plazo</t>
  </si>
  <si>
    <t>Desde</t>
  </si>
  <si>
    <t>Hasta</t>
  </si>
  <si>
    <t>Rebaja</t>
  </si>
  <si>
    <t>PPM  puesto a disposición de los propietarios, socios</t>
  </si>
  <si>
    <t>v)</t>
  </si>
  <si>
    <t>Determinación del Crédito del art. 33 bis de la LIR a asignar a los propietarios</t>
  </si>
  <si>
    <t>RECUADRO N° 22: BASE IMPONIBLE RÉGIMEN DE TRANSPARENCIA TRIBUTARIA (ART. 14 LETRA D) N° 8 LIR)</t>
  </si>
  <si>
    <t>Rentas de fuente extranjera percibidas</t>
  </si>
  <si>
    <t>Intereses y reajustes percibidos por préstamos y otros</t>
  </si>
  <si>
    <t>Mayor valor percibido por rescate o enajenación de inversiones o bienes no depreciables</t>
  </si>
  <si>
    <t>PPM puestos a disposición de los propietarios de empresas del régimen de transparencia tributaria del art. 14 letra D) N° 8 LIR</t>
  </si>
  <si>
    <t>Impuesto adeudado</t>
  </si>
  <si>
    <t>Crédito por ingreso diferido imputado en el ejercicio</t>
  </si>
  <si>
    <t>Crédito artículo 33 bis de la LIR</t>
  </si>
  <si>
    <t>No Sujetos a Restitución</t>
  </si>
  <si>
    <t>CUADRO RESUMEN FINAL DE LA DECLARACIÓN</t>
  </si>
  <si>
    <t>Total de casos informados</t>
  </si>
  <si>
    <t>IGC O IUSC, DÉBITO FISCAL Y/O TASA ADICIONAL DETERMINADO</t>
  </si>
  <si>
    <t>IMPUESTOS</t>
  </si>
  <si>
    <t>BASE IMPONIBLE</t>
  </si>
  <si>
    <t>REBAJAS AL IMPUESTO</t>
  </si>
  <si>
    <t>BASE IMPONIBLE AFECTA A IMPUESTOS FINALES A ASIGNAR A LOS PROPIETARIOS</t>
  </si>
  <si>
    <t>IGC o IUSC, según tabla (arts. 47, 52 o 52 bis LIR)</t>
  </si>
  <si>
    <t xml:space="preserve">Base Imponible a tributar con impuestos finales </t>
  </si>
  <si>
    <t>DATOS INFORMATIVOS</t>
  </si>
  <si>
    <t>PPM  puesto a disposición de los propietarios</t>
  </si>
  <si>
    <t>N° Certificado</t>
  </si>
  <si>
    <t>Gasto por pérdida tributaria en cambio de régimen</t>
  </si>
  <si>
    <t>Remuneraciones pagadas</t>
  </si>
  <si>
    <t>Honorarios pagados</t>
  </si>
  <si>
    <t>Adquisición de bienes del activo fijo, pagados</t>
  </si>
  <si>
    <t>Arriendos pagados</t>
  </si>
  <si>
    <t>Intereses y reajustes pagados por préstamos y otros</t>
  </si>
  <si>
    <t>MONTO TOTAL CRÉDITOS PARA IMPUESTO GLOBAL COMPLEMENTARIO O ADICIONAL</t>
  </si>
  <si>
    <t>PPM puesto a disposición de los propietarios</t>
  </si>
  <si>
    <t>DECLARO BAJO JURAMENTO QUE LOS DATOS CONTENIDOS EN EL PRESENTE DOCUMENTO SON LA EXPRESIÓN FIEL DE LA VERDAD, POR LO QUE ASUMO LA RESPONSABILIDAD CORRESPONDIENTE</t>
  </si>
  <si>
    <t xml:space="preserve">Dividendo 4, afecto a imptos. finales </t>
  </si>
  <si>
    <t>Dividendo 5, INR</t>
  </si>
  <si>
    <t>TIPOS  DE RENTAS Y REBAJAS</t>
  </si>
  <si>
    <t>CRÉDITO POR IMPUESTO DE PRIMERA CATEGORÍA</t>
  </si>
  <si>
    <t>RENTAS Y REBAJAS</t>
  </si>
  <si>
    <t>CON OBLIGACIÓN DE RESTITUCIÓN</t>
  </si>
  <si>
    <t>SIN OBLIGACIÓN DE RESTITUCIÓN</t>
  </si>
  <si>
    <t>Crédito por IDPC, dividendo 3 acumulado al 31.12.2016 con D° devolución.</t>
  </si>
  <si>
    <t>Arriendos</t>
  </si>
  <si>
    <t xml:space="preserve">  </t>
  </si>
  <si>
    <t>($)</t>
  </si>
  <si>
    <t>Percibidos ($)</t>
  </si>
  <si>
    <t>i)</t>
  </si>
  <si>
    <t xml:space="preserve">ii) </t>
  </si>
  <si>
    <t>Capital $</t>
  </si>
  <si>
    <t xml:space="preserve">iii) </t>
  </si>
  <si>
    <t>Certificación rentas y créditos asignadas a los propietarios</t>
  </si>
  <si>
    <t>Socio</t>
  </si>
  <si>
    <t xml:space="preserve">Base imponible a tributar con impuesto finales </t>
  </si>
  <si>
    <t>Monto de ingreso diferido contenido en la base imponible a tributar con impuestos finales</t>
  </si>
  <si>
    <t>Retiros, remesas o distribuciones del ejercicio</t>
  </si>
  <si>
    <t>Crédito Impuesto de Primera Categoría</t>
  </si>
  <si>
    <t>No sujetos a restitución</t>
  </si>
  <si>
    <t>Sujetos a restitución</t>
  </si>
  <si>
    <t xml:space="preserve">No sujeto a restitución </t>
  </si>
  <si>
    <t>Sujeto a restitución (castigado, 65%)</t>
  </si>
  <si>
    <t>Socio Sr. Estrada</t>
  </si>
  <si>
    <t>Dividendos o retiros percibidos en el ejercicio, por participaciones en otras empresas</t>
  </si>
  <si>
    <t>Ingreso diferido imputado en el ejercicio, debidamente incrementado y reajustado, cuando corresponda</t>
  </si>
  <si>
    <t>Base imponible del ejercicio, asignable a los propietarios</t>
  </si>
  <si>
    <t>Pérdida tributaria del ejercicio al 31 de diciembre</t>
  </si>
  <si>
    <t>Partidas de gastos no aceptados</t>
  </si>
  <si>
    <t>Débito fiscal por restitución crédito por IDPC, según art. 56 N° 3 inc. final LIR</t>
  </si>
  <si>
    <t>Declaración Jurada Anual sobre Base Imponible a tributar con impuestos finales, Créditos y PPMs, correspondientes a propietarios de contribuyentes acogidos al régimen tributario del N°8 de la letra D) del artículo 14 de la LIR</t>
  </si>
  <si>
    <t>Sección A : Identificación del Declarante</t>
  </si>
  <si>
    <t>DOMICILIO POSTAL</t>
  </si>
  <si>
    <t>CORREO ELECTRÓNICO</t>
  </si>
  <si>
    <t>Sección B:  DATOS DE LOS INFORMADOS (propietarios)</t>
  </si>
  <si>
    <t xml:space="preserve">N° </t>
  </si>
  <si>
    <t xml:space="preserve">RUT del titular </t>
  </si>
  <si>
    <t>Ingresos percibidos o devengados por operaciones con empresas relacionadas del art. 14 letra A) LIR</t>
  </si>
  <si>
    <t>Otros ingresos percibidos o devengados</t>
  </si>
  <si>
    <t>Pérdida en rescate o enajenación de inversiones o bienes no depreciables</t>
  </si>
  <si>
    <t>Otros gastos deducibles de los ingresos</t>
  </si>
  <si>
    <t>Créditos incobrables castigados en el ejercicio (reconocidos sobre ingresos devengados)</t>
  </si>
  <si>
    <t>Aumentos (efectivos) de capital del ejercicio</t>
  </si>
  <si>
    <t>Disminuciones (efectivas) de capital del ejercicio</t>
  </si>
  <si>
    <t>Otras partidas a agregar</t>
  </si>
  <si>
    <t>Otras partidas a deducir</t>
  </si>
  <si>
    <t>FOLIO</t>
  </si>
  <si>
    <t>ROL ÚNICO TRIBUTARIO</t>
  </si>
  <si>
    <t>COMUNA</t>
  </si>
  <si>
    <t>CRÉDITOS PARA IMPUESTO GLOBAL COMPLEMENTARIO O ADICIONAL</t>
  </si>
  <si>
    <t>Sin derecho a devolución</t>
  </si>
  <si>
    <t>Con derecho a devolución</t>
  </si>
  <si>
    <t>C1</t>
  </si>
  <si>
    <t>C2</t>
  </si>
  <si>
    <t>Factor</t>
  </si>
  <si>
    <t>Monto $</t>
  </si>
  <si>
    <t>ANTECEDENTES</t>
  </si>
  <si>
    <t>C3</t>
  </si>
  <si>
    <t>C4</t>
  </si>
  <si>
    <t>C5</t>
  </si>
  <si>
    <t>C6</t>
  </si>
  <si>
    <t>C7</t>
  </si>
  <si>
    <t>C8</t>
  </si>
  <si>
    <t>C9</t>
  </si>
  <si>
    <t>C11</t>
  </si>
  <si>
    <t>C12</t>
  </si>
  <si>
    <t>C13</t>
  </si>
  <si>
    <t>C14</t>
  </si>
  <si>
    <t>C15</t>
  </si>
  <si>
    <t>C16</t>
  </si>
  <si>
    <t>C17</t>
  </si>
  <si>
    <t>C18</t>
  </si>
  <si>
    <t>C19</t>
  </si>
  <si>
    <t>C20</t>
  </si>
  <si>
    <t>C21</t>
  </si>
  <si>
    <t>C22</t>
  </si>
  <si>
    <t>C23</t>
  </si>
  <si>
    <t>C25</t>
  </si>
  <si>
    <t>C26</t>
  </si>
  <si>
    <t>C27</t>
  </si>
  <si>
    <t>C28</t>
  </si>
  <si>
    <t>RUT REPRESENTANTE LEGAL</t>
  </si>
  <si>
    <t xml:space="preserve">Total Dividendos Percibidos </t>
  </si>
  <si>
    <t>Crédito por IDPC, dividendo 2 NO  sujeto a restitución con D° devolución.</t>
  </si>
  <si>
    <t>II.</t>
  </si>
  <si>
    <t>III.</t>
  </si>
  <si>
    <t>Inicial</t>
  </si>
  <si>
    <t>Detalle</t>
  </si>
  <si>
    <t>IV.</t>
  </si>
  <si>
    <t>V.</t>
  </si>
  <si>
    <t>Sujetos a Restitución</t>
  </si>
  <si>
    <t>Crédito por adquisición de Activo Fijo establecido en el artículo 33 bis LIR (6%)</t>
  </si>
  <si>
    <t>iv)</t>
  </si>
  <si>
    <t>Ingresos netos por venta computador</t>
  </si>
  <si>
    <t>con crédito por IDPC sujeto a restitución con D° dev.</t>
  </si>
  <si>
    <t>con crédito por IDPC NO sujeto a restitución con D° dev.</t>
  </si>
  <si>
    <t>Dividendo 3, afecto a imptos. finales</t>
  </si>
  <si>
    <t>con crédito por IDPC acumulado al 31.12.2016 con D° dev.</t>
  </si>
  <si>
    <t>sin crédito</t>
  </si>
  <si>
    <t>Pago intereses y multas fiscales</t>
  </si>
  <si>
    <t>PPM pagados</t>
  </si>
  <si>
    <t>Otros antecedentes</t>
  </si>
  <si>
    <t xml:space="preserve">Socio Sr. Escudero </t>
  </si>
  <si>
    <t>Crédito por IDPC, por participaciones en otras empresas que incrementaron la BI del ejercicio.</t>
  </si>
  <si>
    <t>F1947</t>
  </si>
  <si>
    <t>Dividendo 5, Ingreso No Constitutivo de Renta</t>
  </si>
  <si>
    <t>Crédito otorgado por Banco</t>
  </si>
  <si>
    <t>Interés por préstamo $</t>
  </si>
  <si>
    <t>Interés por préstamo</t>
  </si>
  <si>
    <t>Art. 14 letra A)</t>
  </si>
  <si>
    <t>Art. 14 letra D) N°3</t>
  </si>
  <si>
    <t>Art. 14 letra D) N° 3</t>
  </si>
  <si>
    <t>Reajuste PPM Pagados</t>
  </si>
  <si>
    <t>+</t>
  </si>
  <si>
    <t>-</t>
  </si>
  <si>
    <t>=</t>
  </si>
  <si>
    <t>PERCIBIDO O PAGADO</t>
  </si>
  <si>
    <t>Crédito del artículo 33 bis de la LIR</t>
    <phoneticPr fontId="9" type="noConversion"/>
  </si>
  <si>
    <t xml:space="preserve">Remuneraciones del ejercicio </t>
    <phoneticPr fontId="9" type="noConversion"/>
  </si>
  <si>
    <t>Crédito por IDPC, dividendo 1 sujeto a restitución con D° devolución.</t>
  </si>
  <si>
    <t>Sociedad  NSD  &amp; GET Ltda.</t>
  </si>
  <si>
    <t>Ingresos del giro devengados en ejercicios anteriores y percibidos en el ejercicio actual</t>
    <phoneticPr fontId="9" type="noConversion"/>
  </si>
  <si>
    <t>Existencias, insumos y servicios del negocio adeudados en ejercicios anteriores y pagados en el ejercicio actual</t>
    <phoneticPr fontId="9" type="noConversion"/>
  </si>
  <si>
    <t>CPT o CPTS positivo inicial</t>
    <phoneticPr fontId="9" type="noConversion"/>
  </si>
  <si>
    <t>CPT o CPTS negativo inicial</t>
    <phoneticPr fontId="9" type="noConversion"/>
  </si>
  <si>
    <t>Régimen empresa fuente</t>
  </si>
  <si>
    <t>Gastos generales</t>
  </si>
  <si>
    <t xml:space="preserve">Amortización ejercicio crédito otorgado por Banco </t>
  </si>
  <si>
    <t>I.</t>
  </si>
  <si>
    <t xml:space="preserve">Dividendo 1, afecto a imptos. finales </t>
  </si>
  <si>
    <t xml:space="preserve">Dividendo 2, afecto a imptos. finales </t>
  </si>
  <si>
    <t>Saldo de ingreso diferido pendiente de tributación de acuerdo al art. 14 letra D) N°8, letra (d) de la LIR, art. 40° transitorio  de la Ley N° 21.210 y Circular N° 62 de 2020</t>
  </si>
  <si>
    <t>Incremento por IDPC</t>
  </si>
  <si>
    <t>Capital aportado empresas que inician actividades en el año comercial que corresponda a esta declaración</t>
  </si>
  <si>
    <t>Gastos aceptados por donaciones</t>
  </si>
  <si>
    <t>BASE IMPONIBLE ANUAL DE IUSC o IGC</t>
  </si>
  <si>
    <t>Para el año comercial 2025 la sociedad presenta los siguientes movimientos que forman parte del registro caja:</t>
  </si>
  <si>
    <t xml:space="preserve">Ventas netas año 2025 a entidades NO relacionadas </t>
  </si>
  <si>
    <t>Ventas netas año 2025 a entidades relacionadas sujetas al régimen Pro PYME (art. 14 letra D) N° 3)</t>
  </si>
  <si>
    <t>Ventas netas  año 2025 a entidades relacionadas sujetas al régimen de imputación parcial de créditos (art. 14 letra A))</t>
  </si>
  <si>
    <t>Cobro factura emitida en diciembre de 2024 a entidad no relacionada</t>
  </si>
  <si>
    <t>Compras netas existencias 2025</t>
  </si>
  <si>
    <t>Compra neta camioneta de reparto nueva, adquirida en septiembre 2025</t>
  </si>
  <si>
    <t>Pago proveedores 2024</t>
  </si>
  <si>
    <t>Valor UF al 31.12.2025</t>
  </si>
  <si>
    <t>PPM actualizado al 31.12.2025:</t>
  </si>
  <si>
    <t>Retiros actualizados al 31.12.2025:</t>
  </si>
  <si>
    <t>20.10.2025</t>
  </si>
  <si>
    <t>20.11.2025</t>
  </si>
  <si>
    <t xml:space="preserve"> Octubre 2025</t>
  </si>
  <si>
    <t xml:space="preserve"> Noviembre 2025</t>
  </si>
  <si>
    <t>Ventas netas año 2025 a entidades relacionadas sujetas al régimen de imputación parcial de créditos (art. 14 letra A))</t>
  </si>
  <si>
    <t>Ingresos devengados en 2024 y percibidos en 2025</t>
  </si>
  <si>
    <t>Pago de proveedores 2024</t>
  </si>
  <si>
    <t>Determinación ingreso diferido a imputar en ejercicio 2025</t>
  </si>
  <si>
    <t>Determinación capital propio tributario simplificado al 31.12.2025</t>
  </si>
  <si>
    <t xml:space="preserve">Incremento 
</t>
  </si>
  <si>
    <t xml:space="preserve">Crédito </t>
  </si>
  <si>
    <t>RECUADRO N° 7: INGRESO DIFERIDO Y SALDOS PENDIENTES DE AMORTIZACIÓN</t>
  </si>
  <si>
    <t>Totales</t>
  </si>
  <si>
    <t xml:space="preserve"> RAZON SOCIAL</t>
  </si>
  <si>
    <t xml:space="preserve">TELEFONO </t>
  </si>
  <si>
    <t>Sujeto a restitución (catigado, 65%)</t>
  </si>
  <si>
    <t>11-9</t>
  </si>
  <si>
    <t>20-5</t>
  </si>
  <si>
    <t>BASE IMPONIBLE IUSC O IGC O IA</t>
  </si>
  <si>
    <t>RENTAS BRUTAS AFECTAS</t>
  </si>
  <si>
    <t>Rentas propias o por participaciones, según art. 14 letra D) N° 8 LIR</t>
  </si>
  <si>
    <t xml:space="preserve">a) Propias </t>
  </si>
  <si>
    <t>b) Por participaciones</t>
  </si>
  <si>
    <t>BASE IMPONIBLE ANUAL</t>
  </si>
  <si>
    <t>IUSC o IGC, Y DÉBITOS FISCALES</t>
  </si>
  <si>
    <t>CRÉDITOS</t>
  </si>
  <si>
    <t>IMPUESTOS ANUALES A LA RENTA</t>
  </si>
  <si>
    <t>IMPUESTOS DETERMINADOS</t>
  </si>
  <si>
    <t>DEDUCCIONES A LOS IMPUESTOS</t>
  </si>
  <si>
    <t>OTROS CARGOS</t>
  </si>
  <si>
    <t>RESULTADO LIQUIDACIÓN ANUAL IMPUESTO A LA RENTA</t>
  </si>
  <si>
    <t>Reajuste art.72 LIR, código 305      %</t>
  </si>
  <si>
    <t>UTM Diciembre de 2025</t>
  </si>
  <si>
    <t>UTA Diciembre de 2025</t>
  </si>
  <si>
    <t>Ingreso diferido actualizado a imputar en el AT 2026</t>
  </si>
  <si>
    <t>La sociedad NSD &amp; GET Ltda., que hasta el 31.12.2019 estuvo sujeta al régimen de renta atribuida, a partir del 01.01.2020 se acogió al régimen  del artículo 14  letra D) N°8 de la LIR.</t>
  </si>
  <si>
    <t>Socio 1: Sr. Estrada contribuyente del IGC</t>
  </si>
  <si>
    <t>Socio 2: Sr. Escudero contribuyente del IGC</t>
  </si>
  <si>
    <t>Participación
%</t>
  </si>
  <si>
    <t>Histórico 
($)</t>
  </si>
  <si>
    <t>Reajustado al 31.12.2019
 ($)</t>
  </si>
  <si>
    <t>Total capital social aportado</t>
  </si>
  <si>
    <t>Neto factura 
($)</t>
  </si>
  <si>
    <t>Percibido
 ($)</t>
  </si>
  <si>
    <t>Ingresos del Giro</t>
  </si>
  <si>
    <t>Total ingresos del giro</t>
  </si>
  <si>
    <t>Otros Ingresos</t>
  </si>
  <si>
    <t>Total otros ingresos del ejercicio</t>
  </si>
  <si>
    <t>Dividendos Percibidos</t>
  </si>
  <si>
    <t>Total dividendos percibidos</t>
  </si>
  <si>
    <t>Egresos</t>
  </si>
  <si>
    <t>Total egresos del ejercicio</t>
  </si>
  <si>
    <t>Retiros del ejercicio</t>
  </si>
  <si>
    <t>No Percibido
 ($)</t>
  </si>
  <si>
    <t>Percibidos 
($)</t>
  </si>
  <si>
    <t>Crédito IDPC
($)</t>
  </si>
  <si>
    <t>Neto 
($)</t>
  </si>
  <si>
    <t>Adeudados 
($)</t>
  </si>
  <si>
    <t>Pagados 
($)</t>
  </si>
  <si>
    <t>Remuneraciones del ejercicio, monto bruto</t>
  </si>
  <si>
    <t>Honorarios del ejercicio, monto bruto</t>
  </si>
  <si>
    <t>Cotizaciones previsionales Diciembre de 2024</t>
  </si>
  <si>
    <t>Retenciones IUSC Diciembre 2024</t>
  </si>
  <si>
    <r>
      <t xml:space="preserve">El CPTS determinado al 31.12.2024 e informado en el </t>
    </r>
    <r>
      <rPr>
        <b/>
        <sz val="10"/>
        <rFont val="Arial"/>
        <family val="2"/>
      </rPr>
      <t>código 1581</t>
    </r>
    <r>
      <rPr>
        <sz val="10"/>
        <rFont val="Arial"/>
        <family val="2"/>
      </rPr>
      <t xml:space="preserve"> del </t>
    </r>
    <r>
      <rPr>
        <b/>
        <sz val="10"/>
        <rFont val="Arial"/>
        <family val="2"/>
      </rPr>
      <t>recuadro N° 23</t>
    </r>
    <r>
      <rPr>
        <sz val="10"/>
        <rFont val="Arial"/>
        <family val="2"/>
      </rPr>
      <t xml:space="preserve"> del F-22 AT 2025</t>
    </r>
  </si>
  <si>
    <t>Los ingresos de los últimos tres años anteriores al 2025 son inferiores a UF 25.000.</t>
  </si>
  <si>
    <t>Septiembre - Diciembre 2025</t>
  </si>
  <si>
    <t>Octubre - Diciembre 2025</t>
  </si>
  <si>
    <t>Noviembre - Diciembre 2025</t>
  </si>
  <si>
    <t>La variación de IPC del ejercicio 2025 fue el siguiente:</t>
  </si>
  <si>
    <t>Históricos
 ($)</t>
  </si>
  <si>
    <t>Actualizados 
($)</t>
  </si>
  <si>
    <t>Detalle de los Retiros del Ejercicio</t>
  </si>
  <si>
    <t>Total retiros del ejercicio</t>
  </si>
  <si>
    <t>Detalle de los PPM pagados en el Ejercicio</t>
  </si>
  <si>
    <t>Total PPM pagado en el ejercicio</t>
  </si>
  <si>
    <r>
      <t xml:space="preserve">Saldo del ingreso diferido pendiente de amortización, informado en </t>
    </r>
    <r>
      <rPr>
        <b/>
        <sz val="10"/>
        <rFont val="Arial"/>
        <family val="2"/>
      </rPr>
      <t>código 1096</t>
    </r>
    <r>
      <rPr>
        <sz val="10"/>
        <rFont val="Arial"/>
        <family val="2"/>
      </rPr>
      <t xml:space="preserve"> del </t>
    </r>
    <r>
      <rPr>
        <b/>
        <sz val="10"/>
        <rFont val="Arial"/>
        <family val="2"/>
      </rPr>
      <t>recuadro N° 7</t>
    </r>
    <r>
      <rPr>
        <sz val="10"/>
        <rFont val="Arial"/>
        <family val="2"/>
      </rPr>
      <t xml:space="preserve"> del F-22 AT 2025, en aquella parte que corresponde a la diferencia entre el </t>
    </r>
    <r>
      <rPr>
        <b/>
        <sz val="10"/>
        <rFont val="Arial"/>
        <family val="2"/>
      </rPr>
      <t>código 1358</t>
    </r>
    <r>
      <rPr>
        <sz val="10"/>
        <rFont val="Arial"/>
        <family val="2"/>
      </rPr>
      <t xml:space="preserve"> y el </t>
    </r>
    <r>
      <rPr>
        <b/>
        <sz val="10"/>
        <rFont val="Arial"/>
        <family val="2"/>
      </rPr>
      <t>1184</t>
    </r>
    <r>
      <rPr>
        <sz val="10"/>
        <rFont val="Arial"/>
        <family val="2"/>
      </rPr>
      <t>, sin derecho a crédito por IDPC (AT 2026 corresponde al sexto año de amortización)</t>
    </r>
  </si>
  <si>
    <t>Código R22 
F-22</t>
  </si>
  <si>
    <t>(+)</t>
  </si>
  <si>
    <t>(-)</t>
  </si>
  <si>
    <t>(=)</t>
  </si>
  <si>
    <t>(8.000.000 x 1,007) x 6%</t>
  </si>
  <si>
    <t>(=) Crédito determinado</t>
  </si>
  <si>
    <t>Ingreso diferido imputado en el ejercicio</t>
  </si>
  <si>
    <t>Total otros ingresos</t>
  </si>
  <si>
    <t>Total ingresos</t>
  </si>
  <si>
    <t>Egresos del Ejercicio</t>
  </si>
  <si>
    <t>Total egresos del giro</t>
  </si>
  <si>
    <r>
      <t xml:space="preserve">Saldo ingreso diferido informado en el </t>
    </r>
    <r>
      <rPr>
        <b/>
        <sz val="10"/>
        <rFont val="Arial"/>
        <family val="2"/>
      </rPr>
      <t>código 1096</t>
    </r>
    <r>
      <rPr>
        <sz val="10"/>
        <rFont val="Arial"/>
        <family val="2"/>
      </rPr>
      <t xml:space="preserve"> del </t>
    </r>
    <r>
      <rPr>
        <b/>
        <sz val="10"/>
        <rFont val="Arial"/>
        <family val="2"/>
      </rPr>
      <t>recuadro N° 7</t>
    </r>
    <r>
      <rPr>
        <sz val="10"/>
        <rFont val="Arial"/>
        <family val="2"/>
      </rPr>
      <t xml:space="preserve"> del F-22 AT 2025, debidamente actualizado</t>
    </r>
  </si>
  <si>
    <t>(+) CPTS inicial al 01.01.2025</t>
  </si>
  <si>
    <t xml:space="preserve">(+) Base imponible ejercicio </t>
  </si>
  <si>
    <t>(-) Créditos por IDPC por dividendos percibidos</t>
  </si>
  <si>
    <t>(-) Retiros del ejercicio históricos</t>
  </si>
  <si>
    <t>(-) Intereses y multas fiscales históricos</t>
  </si>
  <si>
    <t>(-) Ingreso diferido</t>
  </si>
  <si>
    <t>(-) Crédito 33 bis LIR</t>
  </si>
  <si>
    <t>(=)  Capital Propio Tributario Simplificado</t>
  </si>
  <si>
    <t>N° 
Tramo</t>
  </si>
  <si>
    <t>Tabla del IGC AT 2026</t>
  </si>
  <si>
    <t>% 
Asignación</t>
  </si>
  <si>
    <t xml:space="preserve">Crédito por art. 33 bis de la LIR </t>
  </si>
  <si>
    <t>Sujeto a restitución</t>
  </si>
  <si>
    <t>Determinación Base Imponible afecta a IF a asignar a los socios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</si>
</sst>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7" formatCode="&quot;$&quot;#,##0.00;&quot;$&quot;\-#,##0.0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64" formatCode="#,##0;\(#,##0\)"/>
    <numFmt numFmtId="165" formatCode="_-* #,##0\ _$_-;\-* #,##0\ _$_-;_-* &quot;-&quot;??\ _$_-;_-@_-"/>
    <numFmt numFmtId="166" formatCode="_-* #,##0.000000\ _$_-;\-* #,##0.000000\ _$_-;_-* &quot;-&quot;??\ _$_-;_-@_-"/>
    <numFmt numFmtId="167" formatCode="#,##0.000_ ;\-#,##0.000\ "/>
    <numFmt numFmtId="168" formatCode="0.0%"/>
    <numFmt numFmtId="169" formatCode="_-* #,##0.00\ _$_-;\-* #,##0.00\ _$_-;_-* &quot;-&quot;??\ _$_-;_-@_-"/>
    <numFmt numFmtId="170" formatCode="#,##0_ ;\-#,##0\ "/>
    <numFmt numFmtId="171" formatCode="#,##0.000000;\(#,##0.000000\)"/>
    <numFmt numFmtId="172" formatCode="_ &quot;$&quot;* #,##0.000000_ ;_ &quot;$&quot;* \-#,##0.000000_ ;_ &quot;$&quot;* &quot;-&quot;_ ;_ @_ "/>
    <numFmt numFmtId="173" formatCode="&quot;$&quot;#,##0"/>
    <numFmt numFmtId="174" formatCode="00"/>
    <numFmt numFmtId="175" formatCode="0#,##0"/>
    <numFmt numFmtId="176" formatCode="_-&quot;$&quot;* #,##0.00_-;\-&quot;$&quot;* #,##0.00_-;_-&quot;$&quot;* &quot;-&quot;??_-;_-@_-"/>
    <numFmt numFmtId="177" formatCode="_(&quot;$&quot;* #,##0.00_);_(&quot;$&quot;* \(#,##0.00\);_(&quot;$&quot;* &quot;-&quot;??_);_(@_)"/>
    <numFmt numFmtId="178" formatCode="_ &quot;$&quot;* #,##0_ ;_ &quot;$&quot;* \(#,##0\)_ ;_ &quot;$&quot;* &quot;-&quot;_ ;_ @_ "/>
    <numFmt numFmtId="179" formatCode="_ &quot;$&quot;* #,##0.00_ ;_ &quot;$&quot;* \-#,##0.00_ ;_ &quot;$&quot;* &quot;0&quot;??_ ;_ @_ "/>
    <numFmt numFmtId="180" formatCode="_ &quot;$&quot;* #,##0.000000_ ;_ &quot;$&quot;* \-#,##0.000000_ ;_ &quot;$&quot;* &quot;0&quot;??_ ;_ @_ "/>
  </numFmts>
  <fonts count="28" x14ac:knownFonts="1">
    <font>
      <sz val="11"/>
      <color theme="1"/>
      <name val="Calibri"/>
      <family val="2"/>
      <scheme val="minor"/>
    </font>
    <font>
      <sz val="10"/>
      <name val="Arial"/>
      <family val="2"/>
    </font>
    <font>
      <sz val="11"/>
      <color theme="1"/>
      <name val="Calibri"/>
      <family val="2"/>
      <scheme val="minor"/>
    </font>
    <font>
      <sz val="12"/>
      <color theme="1"/>
      <name val="Calibri"/>
      <family val="2"/>
      <scheme val="minor"/>
    </font>
    <font>
      <sz val="10"/>
      <name val="Times New Roman"/>
      <family val="1"/>
    </font>
    <font>
      <b/>
      <sz val="10"/>
      <name val="Arial"/>
      <family val="2"/>
    </font>
    <font>
      <sz val="8"/>
      <name val="Arial"/>
      <family val="2"/>
    </font>
    <font>
      <b/>
      <sz val="8"/>
      <name val="Arial"/>
      <family val="2"/>
    </font>
    <font>
      <b/>
      <sz val="12"/>
      <color rgb="FFFF0000"/>
      <name val="Calibri"/>
      <family val="2"/>
      <scheme val="minor"/>
    </font>
    <font>
      <sz val="8"/>
      <name val="Verdana"/>
      <family val="2"/>
    </font>
    <font>
      <strike/>
      <sz val="10"/>
      <name val="Arial"/>
      <family val="2"/>
    </font>
    <font>
      <b/>
      <sz val="10"/>
      <color rgb="FFFF0000"/>
      <name val="Arial"/>
      <family val="2"/>
    </font>
    <font>
      <sz val="10"/>
      <color theme="1"/>
      <name val="Arial"/>
      <family val="2"/>
    </font>
    <font>
      <b/>
      <sz val="10"/>
      <color theme="1"/>
      <name val="Arial"/>
      <family val="2"/>
    </font>
    <font>
      <sz val="10"/>
      <color theme="0"/>
      <name val="Arial"/>
      <family val="2"/>
    </font>
    <font>
      <sz val="10"/>
      <color rgb="FF00B050"/>
      <name val="Arial"/>
      <family val="2"/>
    </font>
    <font>
      <sz val="10"/>
      <color rgb="FFFF0000"/>
      <name val="Arial"/>
      <family val="2"/>
    </font>
    <font>
      <b/>
      <sz val="11"/>
      <color rgb="FFFF0000"/>
      <name val="Arial"/>
      <family val="2"/>
    </font>
    <font>
      <b/>
      <sz val="10"/>
      <color rgb="FF0000FF"/>
      <name val="Arial"/>
      <family val="2"/>
    </font>
    <font>
      <b/>
      <u/>
      <sz val="10"/>
      <name val="Arial"/>
      <family val="2"/>
    </font>
    <font>
      <sz val="10"/>
      <color rgb="FF0000FF"/>
      <name val="Arial"/>
      <family val="2"/>
    </font>
    <font>
      <sz val="9"/>
      <name val="Calibri"/>
      <family val="2"/>
      <scheme val="minor"/>
    </font>
    <font>
      <sz val="9"/>
      <name val="Calibri"/>
      <family val="2"/>
    </font>
    <font>
      <sz val="8"/>
      <name val="Calibri"/>
      <family val="2"/>
    </font>
    <font>
      <sz val="11"/>
      <name val="Calibri"/>
      <family val="2"/>
    </font>
    <font>
      <sz val="11"/>
      <name val="Arial"/>
      <family val="2"/>
    </font>
    <font>
      <sz val="10"/>
      <color theme="1" tint="0.34998626667073579"/>
      <name val="Arial"/>
      <family val="2"/>
    </font>
    <font>
      <u val="singleAccounting"/>
      <sz val="10"/>
      <color theme="1" tint="0.34998626667073579"/>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theme="5" tint="0.79998168889431442"/>
        <bgColor rgb="FF000000"/>
      </patternFill>
    </fill>
    <fill>
      <patternFill patternType="solid">
        <fgColor theme="0" tint="-4.9989318521683403E-2"/>
        <bgColor rgb="FF000000"/>
      </patternFill>
    </fill>
    <fill>
      <patternFill patternType="solid">
        <fgColor theme="5" tint="0.79998168889431442"/>
        <bgColor indexed="64"/>
      </patternFill>
    </fill>
    <fill>
      <patternFill patternType="solid">
        <fgColor rgb="FFFFFFFF"/>
        <bgColor rgb="FF000000"/>
      </patternFill>
    </fill>
    <fill>
      <patternFill patternType="solid">
        <fgColor rgb="FFFCE4D6"/>
        <bgColor rgb="FF000000"/>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style="thin">
        <color auto="1"/>
      </left>
      <right/>
      <top/>
      <bottom style="thin">
        <color auto="1"/>
      </bottom>
      <diagonal/>
    </border>
    <border>
      <left/>
      <right/>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double">
        <color auto="1"/>
      </bottom>
      <diagonal/>
    </border>
    <border>
      <left/>
      <right style="thin">
        <color indexed="64"/>
      </right>
      <top/>
      <bottom style="thin">
        <color indexed="64"/>
      </bottom>
      <diagonal/>
    </border>
    <border>
      <left/>
      <right/>
      <top style="thin">
        <color theme="4"/>
      </top>
      <bottom style="double">
        <color theme="4"/>
      </bottom>
      <diagonal/>
    </border>
    <border>
      <left style="thin">
        <color theme="4"/>
      </left>
      <right style="thin">
        <color theme="4"/>
      </right>
      <top style="thin">
        <color theme="4"/>
      </top>
      <bottom style="thin">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diagonal/>
    </border>
    <border>
      <left style="thin">
        <color theme="4"/>
      </left>
      <right style="thin">
        <color theme="4"/>
      </right>
      <top/>
      <bottom style="thin">
        <color theme="4"/>
      </bottom>
      <diagonal/>
    </border>
    <border>
      <left style="thin">
        <color theme="4"/>
      </left>
      <right style="thin">
        <color theme="4"/>
      </right>
      <top/>
      <bottom style="double">
        <color theme="4"/>
      </bottom>
      <diagonal/>
    </border>
    <border>
      <left style="thin">
        <color theme="4"/>
      </left>
      <right/>
      <top/>
      <bottom style="double">
        <color theme="4"/>
      </bottom>
      <diagonal/>
    </border>
    <border>
      <left/>
      <right/>
      <top/>
      <bottom style="double">
        <color theme="4"/>
      </bottom>
      <diagonal/>
    </border>
    <border>
      <left/>
      <right style="thin">
        <color theme="4"/>
      </right>
      <top/>
      <bottom style="double">
        <color theme="4"/>
      </bottom>
      <diagonal/>
    </border>
    <border>
      <left style="thin">
        <color auto="1"/>
      </left>
      <right style="thin">
        <color auto="1"/>
      </right>
      <top style="thin">
        <color theme="4"/>
      </top>
      <bottom style="thin">
        <color theme="4"/>
      </bottom>
      <diagonal/>
    </border>
    <border>
      <left style="thin">
        <color auto="1"/>
      </left>
      <right style="thin">
        <color theme="4"/>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indexed="64"/>
      </right>
      <top style="thin">
        <color theme="4"/>
      </top>
      <bottom style="thin">
        <color theme="4"/>
      </bottom>
      <diagonal/>
    </border>
    <border>
      <left/>
      <right style="thin">
        <color indexed="64"/>
      </right>
      <top style="thin">
        <color theme="4"/>
      </top>
      <bottom style="thin">
        <color theme="4"/>
      </bottom>
      <diagonal/>
    </border>
    <border>
      <left style="thin">
        <color theme="4"/>
      </left>
      <right/>
      <top style="thin">
        <color theme="4"/>
      </top>
      <bottom style="double">
        <color theme="4"/>
      </bottom>
      <diagonal/>
    </border>
    <border>
      <left/>
      <right style="thin">
        <color theme="4"/>
      </right>
      <top style="thin">
        <color theme="4"/>
      </top>
      <bottom style="double">
        <color theme="4"/>
      </bottom>
      <diagonal/>
    </border>
  </borders>
  <cellStyleXfs count="18">
    <xf numFmtId="0" fontId="0"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169" fontId="2" fillId="0" borderId="0" applyFont="0" applyFill="0" applyBorder="0" applyAlignment="0" applyProtection="0"/>
    <xf numFmtId="0" fontId="4" fillId="0" borderId="0"/>
    <xf numFmtId="169" fontId="4" fillId="0" borderId="0" applyFont="0" applyFill="0" applyBorder="0" applyAlignment="0" applyProtection="0"/>
    <xf numFmtId="0" fontId="1" fillId="0" borderId="0"/>
    <xf numFmtId="0" fontId="1" fillId="0" borderId="0"/>
    <xf numFmtId="0" fontId="1" fillId="0" borderId="0"/>
    <xf numFmtId="0" fontId="1" fillId="0" borderId="0"/>
    <xf numFmtId="176" fontId="2" fillId="0" borderId="0" applyFont="0" applyFill="0" applyBorder="0" applyAlignment="0" applyProtection="0"/>
    <xf numFmtId="0" fontId="2" fillId="0" borderId="0"/>
    <xf numFmtId="9" fontId="2" fillId="0" borderId="0" applyFont="0" applyFill="0" applyBorder="0" applyAlignment="0" applyProtection="0"/>
    <xf numFmtId="42" fontId="2" fillId="0" borderId="0" applyFont="0" applyFill="0" applyBorder="0" applyAlignment="0" applyProtection="0"/>
    <xf numFmtId="0" fontId="2" fillId="0" borderId="0"/>
    <xf numFmtId="44" fontId="2" fillId="0" borderId="0" applyFont="0" applyFill="0" applyBorder="0" applyAlignment="0" applyProtection="0"/>
    <xf numFmtId="41" fontId="2" fillId="0" borderId="0" applyFont="0" applyFill="0" applyBorder="0" applyAlignment="0" applyProtection="0"/>
  </cellStyleXfs>
  <cellXfs count="537">
    <xf numFmtId="0" fontId="0" fillId="0" borderId="0" xfId="0"/>
    <xf numFmtId="0" fontId="3" fillId="0" borderId="0" xfId="0" applyFont="1"/>
    <xf numFmtId="0" fontId="6" fillId="0" borderId="0" xfId="1" applyFont="1"/>
    <xf numFmtId="0" fontId="1" fillId="0" borderId="0" xfId="1"/>
    <xf numFmtId="0" fontId="6" fillId="0" borderId="0" xfId="1" applyFont="1" applyAlignment="1">
      <alignment horizontal="center" vertical="center"/>
    </xf>
    <xf numFmtId="0" fontId="7" fillId="0" borderId="0" xfId="1" applyFont="1" applyAlignment="1">
      <alignment horizontal="center" vertical="center"/>
    </xf>
    <xf numFmtId="0" fontId="6" fillId="0" borderId="0" xfId="1" applyFont="1" applyAlignment="1">
      <alignment vertical="top" wrapText="1"/>
    </xf>
    <xf numFmtId="0" fontId="8" fillId="0" borderId="0" xfId="0" applyFont="1"/>
    <xf numFmtId="0" fontId="3" fillId="0" borderId="0" xfId="0" applyFont="1" applyAlignment="1">
      <alignment vertical="center"/>
    </xf>
    <xf numFmtId="164" fontId="1" fillId="0" borderId="0" xfId="0" applyNumberFormat="1" applyFont="1"/>
    <xf numFmtId="42" fontId="1" fillId="0" borderId="0" xfId="0" applyNumberFormat="1" applyFont="1"/>
    <xf numFmtId="164" fontId="5" fillId="0" borderId="0" xfId="0" applyNumberFormat="1" applyFont="1"/>
    <xf numFmtId="0" fontId="1" fillId="0" borderId="0" xfId="0" applyFont="1" applyAlignment="1">
      <alignment vertical="center" wrapText="1"/>
    </xf>
    <xf numFmtId="3" fontId="1" fillId="0" borderId="0" xfId="0" applyNumberFormat="1" applyFont="1"/>
    <xf numFmtId="164" fontId="1" fillId="0" borderId="0" xfId="0" applyNumberFormat="1" applyFont="1" applyAlignment="1">
      <alignment horizontal="center" vertical="center" wrapText="1"/>
    </xf>
    <xf numFmtId="0" fontId="5" fillId="0" borderId="0" xfId="0" applyFont="1"/>
    <xf numFmtId="42" fontId="1" fillId="0" borderId="7" xfId="0" applyNumberFormat="1" applyFont="1" applyBorder="1" applyAlignment="1">
      <alignment horizontal="right" wrapText="1"/>
    </xf>
    <xf numFmtId="0" fontId="1" fillId="0" borderId="0" xfId="0" applyFont="1"/>
    <xf numFmtId="165" fontId="1" fillId="0" borderId="0" xfId="2" applyNumberFormat="1" applyFont="1" applyFill="1" applyBorder="1" applyAlignment="1">
      <alignment horizontal="right"/>
    </xf>
    <xf numFmtId="165" fontId="1" fillId="0" borderId="0" xfId="2" applyNumberFormat="1" applyFont="1" applyFill="1" applyBorder="1"/>
    <xf numFmtId="42" fontId="1" fillId="0" borderId="8" xfId="0" applyNumberFormat="1" applyFont="1" applyBorder="1" applyAlignment="1">
      <alignment horizontal="right" wrapText="1"/>
    </xf>
    <xf numFmtId="9" fontId="1" fillId="0" borderId="0" xfId="3" applyFont="1"/>
    <xf numFmtId="165" fontId="1" fillId="3" borderId="0" xfId="2" applyNumberFormat="1" applyFont="1" applyFill="1" applyBorder="1" applyAlignment="1">
      <alignment horizontal="right"/>
    </xf>
    <xf numFmtId="165" fontId="1" fillId="3" borderId="0" xfId="2" applyNumberFormat="1" applyFont="1" applyFill="1" applyBorder="1"/>
    <xf numFmtId="42" fontId="1" fillId="0" borderId="9" xfId="0" applyNumberFormat="1" applyFont="1" applyBorder="1" applyAlignment="1">
      <alignment horizontal="right" wrapText="1"/>
    </xf>
    <xf numFmtId="42" fontId="1" fillId="0" borderId="0" xfId="2" applyNumberFormat="1" applyFont="1" applyFill="1" applyBorder="1"/>
    <xf numFmtId="172" fontId="1" fillId="0" borderId="0" xfId="0" applyNumberFormat="1" applyFont="1"/>
    <xf numFmtId="42" fontId="1" fillId="0" borderId="0" xfId="14" applyFont="1" applyFill="1" applyBorder="1" applyAlignment="1"/>
    <xf numFmtId="42" fontId="1" fillId="0" borderId="0" xfId="2" applyNumberFormat="1" applyFont="1" applyFill="1" applyBorder="1" applyAlignment="1"/>
    <xf numFmtId="170" fontId="1" fillId="0" borderId="0" xfId="0" applyNumberFormat="1" applyFont="1" applyAlignment="1">
      <alignment wrapText="1"/>
    </xf>
    <xf numFmtId="42" fontId="1" fillId="0" borderId="0" xfId="14" applyFont="1"/>
    <xf numFmtId="168" fontId="1" fillId="3" borderId="0" xfId="3" applyNumberFormat="1" applyFont="1" applyFill="1"/>
    <xf numFmtId="164" fontId="1" fillId="0" borderId="0" xfId="0" quotePrefix="1" applyNumberFormat="1" applyFont="1"/>
    <xf numFmtId="168" fontId="1" fillId="0" borderId="0" xfId="3" applyNumberFormat="1" applyFont="1"/>
    <xf numFmtId="7" fontId="1" fillId="3" borderId="0" xfId="3" applyNumberFormat="1" applyFont="1" applyFill="1"/>
    <xf numFmtId="164" fontId="10" fillId="0" borderId="0" xfId="0" applyNumberFormat="1" applyFont="1"/>
    <xf numFmtId="164" fontId="10" fillId="0" borderId="0" xfId="0" applyNumberFormat="1" applyFont="1" applyAlignment="1">
      <alignment horizontal="left"/>
    </xf>
    <xf numFmtId="171" fontId="10" fillId="0" borderId="0" xfId="0" applyNumberFormat="1" applyFont="1"/>
    <xf numFmtId="171" fontId="1" fillId="0" borderId="0" xfId="0" applyNumberFormat="1" applyFont="1"/>
    <xf numFmtId="164" fontId="1" fillId="0" borderId="0" xfId="0" applyNumberFormat="1" applyFont="1" applyAlignment="1">
      <alignment vertical="top" wrapText="1"/>
    </xf>
    <xf numFmtId="0" fontId="1" fillId="0" borderId="0" xfId="0" applyFont="1" applyAlignment="1">
      <alignment vertical="center"/>
    </xf>
    <xf numFmtId="164" fontId="5" fillId="0" borderId="0" xfId="0" applyNumberFormat="1" applyFont="1" applyAlignment="1">
      <alignment horizontal="center"/>
    </xf>
    <xf numFmtId="0" fontId="1" fillId="0" borderId="0" xfId="1" applyAlignment="1">
      <alignment wrapText="1"/>
    </xf>
    <xf numFmtId="0" fontId="1" fillId="3" borderId="0" xfId="12" applyFont="1" applyFill="1"/>
    <xf numFmtId="42" fontId="1" fillId="3" borderId="0" xfId="14" applyFont="1" applyFill="1"/>
    <xf numFmtId="3" fontId="1" fillId="3" borderId="0" xfId="12" applyNumberFormat="1" applyFont="1" applyFill="1"/>
    <xf numFmtId="164" fontId="11" fillId="0" borderId="0" xfId="0" applyNumberFormat="1" applyFont="1"/>
    <xf numFmtId="170" fontId="1" fillId="0" borderId="0" xfId="2" applyNumberFormat="1" applyFont="1" applyFill="1" applyBorder="1" applyAlignment="1">
      <alignment horizontal="left"/>
    </xf>
    <xf numFmtId="3" fontId="1" fillId="0" borderId="0" xfId="17" applyNumberFormat="1" applyFont="1" applyFill="1" applyBorder="1" applyAlignment="1">
      <alignment horizontal="left"/>
    </xf>
    <xf numFmtId="164" fontId="5" fillId="0" borderId="0" xfId="0" applyNumberFormat="1" applyFont="1" applyAlignment="1">
      <alignment horizontal="right"/>
    </xf>
    <xf numFmtId="164" fontId="12" fillId="0" borderId="0" xfId="0" applyNumberFormat="1" applyFont="1"/>
    <xf numFmtId="164" fontId="13" fillId="0" borderId="0" xfId="0" applyNumberFormat="1" applyFont="1" applyAlignment="1">
      <alignment vertical="center"/>
    </xf>
    <xf numFmtId="164" fontId="14" fillId="0" borderId="0" xfId="0" applyNumberFormat="1" applyFont="1"/>
    <xf numFmtId="164" fontId="13" fillId="0" borderId="0" xfId="0" applyNumberFormat="1" applyFont="1"/>
    <xf numFmtId="164" fontId="5" fillId="0" borderId="0" xfId="0" applyNumberFormat="1" applyFont="1" applyAlignment="1">
      <alignment vertical="center"/>
    </xf>
    <xf numFmtId="164" fontId="16" fillId="0" borderId="0" xfId="0" applyNumberFormat="1" applyFont="1"/>
    <xf numFmtId="164" fontId="12" fillId="0" borderId="0" xfId="0" applyNumberFormat="1" applyFont="1" applyAlignment="1">
      <alignment vertical="center"/>
    </xf>
    <xf numFmtId="164" fontId="1" fillId="0" borderId="0" xfId="0" applyNumberFormat="1" applyFont="1" applyAlignment="1">
      <alignment vertical="center"/>
    </xf>
    <xf numFmtId="0" fontId="12" fillId="0" borderId="0" xfId="0" applyFont="1"/>
    <xf numFmtId="164" fontId="18" fillId="0" borderId="0" xfId="0" applyNumberFormat="1" applyFont="1" applyAlignment="1">
      <alignment horizontal="center"/>
    </xf>
    <xf numFmtId="164" fontId="11" fillId="0" borderId="0" xfId="0" applyNumberFormat="1" applyFont="1" applyAlignment="1">
      <alignment horizontal="center"/>
    </xf>
    <xf numFmtId="164" fontId="19" fillId="0" borderId="0" xfId="0" applyNumberFormat="1" applyFont="1"/>
    <xf numFmtId="164" fontId="20" fillId="0" borderId="0" xfId="0" applyNumberFormat="1" applyFont="1"/>
    <xf numFmtId="0" fontId="21" fillId="0" borderId="0" xfId="1" applyFont="1"/>
    <xf numFmtId="0" fontId="5" fillId="0" borderId="0" xfId="1" applyFont="1" applyAlignment="1">
      <alignment horizontal="center" wrapText="1"/>
    </xf>
    <xf numFmtId="0" fontId="5" fillId="0" borderId="0" xfId="1" applyFont="1" applyAlignment="1">
      <alignment horizontal="right" wrapText="1"/>
    </xf>
    <xf numFmtId="0" fontId="5" fillId="0" borderId="4" xfId="1" applyFont="1" applyBorder="1" applyAlignment="1">
      <alignment horizontal="center" wrapText="1"/>
    </xf>
    <xf numFmtId="0" fontId="6" fillId="0" borderId="0" xfId="1" applyFont="1" applyAlignment="1">
      <alignment horizontal="left" vertical="center" indent="10"/>
    </xf>
    <xf numFmtId="0" fontId="6" fillId="0" borderId="4" xfId="1" applyFont="1" applyBorder="1" applyAlignment="1">
      <alignment horizontal="center" vertical="center"/>
    </xf>
    <xf numFmtId="0" fontId="7" fillId="0" borderId="12" xfId="1" applyFont="1" applyBorder="1" applyAlignment="1">
      <alignment vertical="center"/>
    </xf>
    <xf numFmtId="0" fontId="6" fillId="0" borderId="0" xfId="1" applyFont="1" applyAlignment="1">
      <alignment vertical="center"/>
    </xf>
    <xf numFmtId="0" fontId="6" fillId="0" borderId="1" xfId="1" applyFont="1" applyBorder="1" applyAlignment="1">
      <alignment horizontal="center" vertical="center" wrapText="1"/>
    </xf>
    <xf numFmtId="0" fontId="6" fillId="8" borderId="1" xfId="1" applyFont="1" applyFill="1" applyBorder="1" applyAlignment="1">
      <alignment horizontal="center" vertical="center" wrapText="1"/>
    </xf>
    <xf numFmtId="0" fontId="6" fillId="8" borderId="4" xfId="1" applyFont="1" applyFill="1" applyBorder="1" applyAlignment="1">
      <alignment horizontal="center" vertical="center" wrapText="1"/>
    </xf>
    <xf numFmtId="0" fontId="6" fillId="0" borderId="4" xfId="1" applyFont="1" applyBorder="1" applyAlignment="1">
      <alignment horizontal="center" vertical="center" wrapText="1"/>
    </xf>
    <xf numFmtId="0" fontId="6" fillId="8" borderId="0" xfId="1" applyFont="1" applyFill="1" applyAlignment="1">
      <alignment horizontal="center" vertical="center" wrapText="1"/>
    </xf>
    <xf numFmtId="0" fontId="6" fillId="8" borderId="0" xfId="1" applyFont="1" applyFill="1" applyAlignment="1">
      <alignment horizontal="center" vertical="center"/>
    </xf>
    <xf numFmtId="0" fontId="1" fillId="8" borderId="0" xfId="1" applyFill="1"/>
    <xf numFmtId="0" fontId="6" fillId="8" borderId="0" xfId="1" applyFont="1" applyFill="1"/>
    <xf numFmtId="0" fontId="6" fillId="8" borderId="0" xfId="1" applyFont="1" applyFill="1" applyAlignment="1">
      <alignment vertical="center" wrapText="1"/>
    </xf>
    <xf numFmtId="0" fontId="6" fillId="0" borderId="0" xfId="1" applyFont="1" applyAlignment="1">
      <alignment horizontal="center" vertical="center" wrapText="1"/>
    </xf>
    <xf numFmtId="0" fontId="7" fillId="0" borderId="12" xfId="1" applyFont="1" applyBorder="1"/>
    <xf numFmtId="0" fontId="6" fillId="8" borderId="1" xfId="1" quotePrefix="1" applyFont="1" applyFill="1" applyBorder="1" applyAlignment="1">
      <alignment horizontal="center" vertical="center" wrapText="1"/>
    </xf>
    <xf numFmtId="41" fontId="6" fillId="0" borderId="1" xfId="17" applyFont="1" applyBorder="1" applyAlignment="1">
      <alignment horizontal="center" vertical="center" wrapText="1"/>
    </xf>
    <xf numFmtId="41" fontId="6" fillId="8" borderId="4" xfId="17" applyFont="1" applyFill="1" applyBorder="1" applyAlignment="1">
      <alignment horizontal="center" vertical="center" wrapText="1"/>
    </xf>
    <xf numFmtId="41" fontId="6" fillId="0" borderId="4" xfId="1" applyNumberFormat="1" applyFont="1" applyBorder="1" applyAlignment="1">
      <alignment horizontal="center" vertical="center"/>
    </xf>
    <xf numFmtId="41" fontId="6" fillId="0" borderId="4" xfId="1" applyNumberFormat="1" applyFont="1" applyBorder="1" applyAlignment="1">
      <alignment horizontal="center" vertical="center" wrapText="1"/>
    </xf>
    <xf numFmtId="0" fontId="15" fillId="3" borderId="0" xfId="0" applyFont="1" applyFill="1"/>
    <xf numFmtId="0" fontId="12" fillId="3" borderId="0" xfId="0" applyFont="1" applyFill="1"/>
    <xf numFmtId="44" fontId="12" fillId="0" borderId="0" xfId="0" applyNumberFormat="1" applyFont="1"/>
    <xf numFmtId="0" fontId="12" fillId="0" borderId="0" xfId="0" applyFont="1" applyAlignment="1">
      <alignment vertical="center"/>
    </xf>
    <xf numFmtId="3" fontId="1" fillId="0" borderId="18" xfId="0" applyNumberFormat="1" applyFont="1" applyBorder="1"/>
    <xf numFmtId="3" fontId="1" fillId="0" borderId="19" xfId="0" applyNumberFormat="1" applyFont="1" applyBorder="1"/>
    <xf numFmtId="164" fontId="1" fillId="0" borderId="19" xfId="0" applyNumberFormat="1" applyFont="1" applyBorder="1"/>
    <xf numFmtId="3" fontId="1" fillId="0" borderId="23" xfId="0" applyNumberFormat="1" applyFont="1" applyBorder="1"/>
    <xf numFmtId="164" fontId="1" fillId="0" borderId="24" xfId="0" applyNumberFormat="1" applyFont="1" applyBorder="1"/>
    <xf numFmtId="3" fontId="1" fillId="0" borderId="24" xfId="0" applyNumberFormat="1" applyFont="1" applyBorder="1"/>
    <xf numFmtId="164" fontId="1" fillId="0" borderId="20" xfId="0" applyNumberFormat="1" applyFont="1" applyBorder="1"/>
    <xf numFmtId="164" fontId="1" fillId="0" borderId="22" xfId="0" applyNumberFormat="1" applyFont="1" applyBorder="1"/>
    <xf numFmtId="3" fontId="1" fillId="0" borderId="25" xfId="0" applyNumberFormat="1" applyFont="1" applyBorder="1"/>
    <xf numFmtId="9" fontId="1" fillId="0" borderId="28" xfId="3" applyFont="1" applyBorder="1" applyAlignment="1">
      <alignment horizontal="center"/>
    </xf>
    <xf numFmtId="3" fontId="1" fillId="0" borderId="28" xfId="0" applyNumberFormat="1" applyFont="1" applyBorder="1"/>
    <xf numFmtId="164" fontId="1" fillId="0" borderId="25" xfId="0" applyNumberFormat="1" applyFont="1" applyBorder="1"/>
    <xf numFmtId="3" fontId="1" fillId="0" borderId="30" xfId="0" applyNumberFormat="1" applyFont="1" applyBorder="1"/>
    <xf numFmtId="3" fontId="1" fillId="0" borderId="32" xfId="0" applyNumberFormat="1" applyFont="1" applyBorder="1"/>
    <xf numFmtId="3" fontId="1" fillId="0" borderId="33" xfId="0" applyNumberFormat="1" applyFont="1" applyBorder="1"/>
    <xf numFmtId="164" fontId="1" fillId="0" borderId="34" xfId="0" applyNumberFormat="1" applyFont="1" applyBorder="1"/>
    <xf numFmtId="9" fontId="1" fillId="0" borderId="31" xfId="3" applyFont="1" applyBorder="1" applyAlignment="1">
      <alignment horizontal="center"/>
    </xf>
    <xf numFmtId="3" fontId="1" fillId="0" borderId="31" xfId="0" applyNumberFormat="1" applyFont="1" applyBorder="1"/>
    <xf numFmtId="3" fontId="1" fillId="0" borderId="34" xfId="0" applyNumberFormat="1" applyFont="1" applyBorder="1"/>
    <xf numFmtId="42" fontId="1" fillId="0" borderId="0" xfId="0" applyNumberFormat="1" applyFont="1" applyAlignment="1">
      <alignment vertical="center"/>
    </xf>
    <xf numFmtId="164" fontId="1" fillId="0" borderId="0" xfId="0" applyNumberFormat="1" applyFont="1" applyAlignment="1">
      <alignment horizontal="center" vertical="center"/>
    </xf>
    <xf numFmtId="3" fontId="1" fillId="0" borderId="0" xfId="0" applyNumberFormat="1" applyFont="1" applyAlignment="1">
      <alignment horizontal="center" vertical="center" wrapText="1"/>
    </xf>
    <xf numFmtId="3" fontId="1" fillId="0" borderId="22" xfId="0" applyNumberFormat="1" applyFont="1" applyBorder="1" applyAlignment="1">
      <alignment horizontal="center" vertical="center" wrapText="1"/>
    </xf>
    <xf numFmtId="42" fontId="1" fillId="0" borderId="0" xfId="0" applyNumberFormat="1" applyFont="1" applyAlignment="1">
      <alignment horizontal="center" vertical="center"/>
    </xf>
    <xf numFmtId="3" fontId="1" fillId="2" borderId="17" xfId="0" applyNumberFormat="1" applyFont="1" applyFill="1" applyBorder="1" applyAlignment="1">
      <alignment horizontal="center" vertical="center" wrapText="1"/>
    </xf>
    <xf numFmtId="9" fontId="1" fillId="0" borderId="30" xfId="0" applyNumberFormat="1" applyFont="1" applyBorder="1" applyAlignment="1">
      <alignment horizontal="center"/>
    </xf>
    <xf numFmtId="0" fontId="1" fillId="0" borderId="21" xfId="0" applyFont="1" applyBorder="1"/>
    <xf numFmtId="0" fontId="1" fillId="3" borderId="21" xfId="0" applyFont="1" applyFill="1" applyBorder="1"/>
    <xf numFmtId="0" fontId="1" fillId="3" borderId="0" xfId="0" applyFont="1" applyFill="1"/>
    <xf numFmtId="0" fontId="1" fillId="0" borderId="21" xfId="0" applyFont="1" applyBorder="1" applyAlignment="1">
      <alignment horizontal="left"/>
    </xf>
    <xf numFmtId="0" fontId="1" fillId="0" borderId="0" xfId="0" applyFont="1" applyAlignment="1">
      <alignment horizontal="left"/>
    </xf>
    <xf numFmtId="42" fontId="1" fillId="0" borderId="0" xfId="0" applyNumberFormat="1" applyFont="1" applyAlignment="1">
      <alignment horizontal="left"/>
    </xf>
    <xf numFmtId="0" fontId="1" fillId="0" borderId="0" xfId="0" applyFont="1" applyAlignment="1">
      <alignment horizontal="right"/>
    </xf>
    <xf numFmtId="0" fontId="1" fillId="2" borderId="26" xfId="0" applyFont="1" applyFill="1" applyBorder="1" applyAlignment="1">
      <alignment vertical="center"/>
    </xf>
    <xf numFmtId="0" fontId="1" fillId="2" borderId="27" xfId="0" applyFont="1" applyFill="1" applyBorder="1"/>
    <xf numFmtId="170" fontId="1" fillId="0" borderId="22" xfId="2" applyNumberFormat="1" applyFont="1" applyFill="1" applyBorder="1" applyAlignment="1"/>
    <xf numFmtId="170" fontId="5" fillId="0" borderId="22" xfId="2" applyNumberFormat="1" applyFont="1" applyFill="1" applyBorder="1" applyAlignment="1"/>
    <xf numFmtId="42" fontId="1" fillId="2" borderId="37" xfId="0" applyNumberFormat="1" applyFont="1" applyFill="1" applyBorder="1" applyAlignment="1">
      <alignment horizontal="center" vertical="center" wrapText="1"/>
    </xf>
    <xf numFmtId="170" fontId="1" fillId="0" borderId="22" xfId="0" applyNumberFormat="1" applyFont="1" applyBorder="1" applyAlignment="1">
      <alignment horizontal="right" wrapText="1"/>
    </xf>
    <xf numFmtId="42" fontId="1" fillId="0" borderId="22" xfId="0" applyNumberFormat="1" applyFont="1" applyBorder="1" applyAlignment="1">
      <alignment wrapText="1"/>
    </xf>
    <xf numFmtId="170" fontId="1" fillId="0" borderId="22" xfId="2" applyNumberFormat="1" applyFont="1" applyFill="1" applyBorder="1" applyAlignment="1">
      <alignment horizontal="right"/>
    </xf>
    <xf numFmtId="170" fontId="1" fillId="3" borderId="22" xfId="2" applyNumberFormat="1" applyFont="1" applyFill="1" applyBorder="1" applyAlignment="1"/>
    <xf numFmtId="0" fontId="1" fillId="2" borderId="37" xfId="0" applyFont="1" applyFill="1" applyBorder="1"/>
    <xf numFmtId="165" fontId="1" fillId="0" borderId="22" xfId="2" applyNumberFormat="1" applyFont="1" applyFill="1" applyBorder="1"/>
    <xf numFmtId="165" fontId="1" fillId="3" borderId="22" xfId="2" applyNumberFormat="1" applyFont="1" applyFill="1" applyBorder="1"/>
    <xf numFmtId="166" fontId="1" fillId="0" borderId="22" xfId="2" applyNumberFormat="1" applyFont="1" applyFill="1" applyBorder="1"/>
    <xf numFmtId="0" fontId="1" fillId="0" borderId="22" xfId="0" applyFont="1" applyBorder="1"/>
    <xf numFmtId="0" fontId="1" fillId="0" borderId="22" xfId="0" applyFont="1" applyBorder="1" applyAlignment="1">
      <alignment horizontal="left"/>
    </xf>
    <xf numFmtId="170" fontId="1" fillId="0" borderId="29" xfId="2" applyNumberFormat="1" applyFont="1" applyFill="1" applyBorder="1" applyAlignment="1"/>
    <xf numFmtId="0" fontId="1" fillId="0" borderId="23" xfId="0" applyFont="1" applyBorder="1"/>
    <xf numFmtId="165" fontId="1" fillId="2" borderId="27" xfId="2" applyNumberFormat="1" applyFont="1" applyFill="1" applyBorder="1" applyAlignment="1">
      <alignment horizontal="right"/>
    </xf>
    <xf numFmtId="165" fontId="1" fillId="2" borderId="27" xfId="2" applyNumberFormat="1" applyFont="1" applyFill="1" applyBorder="1"/>
    <xf numFmtId="42" fontId="1" fillId="2" borderId="27" xfId="0" applyNumberFormat="1" applyFont="1" applyFill="1" applyBorder="1" applyAlignment="1">
      <alignment horizontal="center" vertical="center" wrapText="1"/>
    </xf>
    <xf numFmtId="42" fontId="5" fillId="2" borderId="37" xfId="0" applyNumberFormat="1" applyFont="1" applyFill="1" applyBorder="1" applyAlignment="1">
      <alignment horizontal="center" vertical="center" wrapText="1"/>
    </xf>
    <xf numFmtId="170" fontId="1" fillId="0" borderId="22" xfId="0" applyNumberFormat="1" applyFont="1" applyBorder="1"/>
    <xf numFmtId="170" fontId="1" fillId="0" borderId="30" xfId="2" applyNumberFormat="1" applyFont="1" applyFill="1" applyBorder="1" applyAlignment="1"/>
    <xf numFmtId="164" fontId="1" fillId="0" borderId="22" xfId="0" applyNumberFormat="1" applyFont="1" applyBorder="1" applyAlignment="1">
      <alignment horizontal="right"/>
    </xf>
    <xf numFmtId="164" fontId="1" fillId="0" borderId="27" xfId="0" applyNumberFormat="1" applyFont="1" applyBorder="1"/>
    <xf numFmtId="170" fontId="1" fillId="0" borderId="28" xfId="2" applyNumberFormat="1" applyFont="1" applyFill="1" applyBorder="1" applyAlignment="1"/>
    <xf numFmtId="165" fontId="1" fillId="2" borderId="26" xfId="2" applyNumberFormat="1" applyFont="1" applyFill="1" applyBorder="1" applyAlignment="1">
      <alignment horizontal="center" vertical="center" wrapText="1"/>
    </xf>
    <xf numFmtId="0" fontId="1" fillId="2" borderId="27" xfId="0" applyFont="1" applyFill="1" applyBorder="1" applyAlignment="1">
      <alignment vertical="center"/>
    </xf>
    <xf numFmtId="165" fontId="1" fillId="2" borderId="27" xfId="2" applyNumberFormat="1" applyFont="1" applyFill="1" applyBorder="1" applyAlignment="1">
      <alignment horizontal="right" vertical="center"/>
    </xf>
    <xf numFmtId="165" fontId="1" fillId="2" borderId="27" xfId="2" applyNumberFormat="1" applyFont="1" applyFill="1" applyBorder="1" applyAlignment="1">
      <alignment vertical="center"/>
    </xf>
    <xf numFmtId="164" fontId="1" fillId="2" borderId="27" xfId="0" applyNumberFormat="1" applyFont="1" applyFill="1" applyBorder="1" applyAlignment="1">
      <alignment vertical="center"/>
    </xf>
    <xf numFmtId="165" fontId="1" fillId="2" borderId="37" xfId="2" applyNumberFormat="1" applyFont="1" applyFill="1" applyBorder="1" applyAlignment="1">
      <alignment horizontal="right" vertical="center"/>
    </xf>
    <xf numFmtId="165" fontId="1" fillId="2" borderId="37" xfId="2" applyNumberFormat="1" applyFont="1" applyFill="1" applyBorder="1" applyAlignment="1">
      <alignment horizontal="center" vertical="center"/>
    </xf>
    <xf numFmtId="42" fontId="1" fillId="2" borderId="17" xfId="0" applyNumberFormat="1" applyFont="1" applyFill="1" applyBorder="1" applyAlignment="1">
      <alignment horizontal="center" vertical="center" wrapText="1"/>
    </xf>
    <xf numFmtId="0" fontId="1" fillId="2" borderId="26" xfId="0" applyFont="1" applyFill="1" applyBorder="1"/>
    <xf numFmtId="170" fontId="1" fillId="0" borderId="30" xfId="0" applyNumberFormat="1" applyFont="1" applyBorder="1" applyAlignment="1">
      <alignment wrapText="1"/>
    </xf>
    <xf numFmtId="170" fontId="1" fillId="0" borderId="25" xfId="0" applyNumberFormat="1" applyFont="1" applyBorder="1" applyAlignment="1">
      <alignment wrapText="1"/>
    </xf>
    <xf numFmtId="0" fontId="1" fillId="0" borderId="32" xfId="0" applyFont="1" applyBorder="1"/>
    <xf numFmtId="0" fontId="1" fillId="0" borderId="33" xfId="0" applyFont="1" applyBorder="1"/>
    <xf numFmtId="165" fontId="1" fillId="0" borderId="33" xfId="2" applyNumberFormat="1" applyFont="1" applyFill="1" applyBorder="1" applyAlignment="1">
      <alignment horizontal="right"/>
    </xf>
    <xf numFmtId="165" fontId="1" fillId="0" borderId="33" xfId="2" applyNumberFormat="1" applyFont="1" applyFill="1" applyBorder="1"/>
    <xf numFmtId="165" fontId="1" fillId="0" borderId="34" xfId="2" applyNumberFormat="1" applyFont="1" applyFill="1" applyBorder="1"/>
    <xf numFmtId="170" fontId="1" fillId="0" borderId="34" xfId="2" applyNumberFormat="1" applyFont="1" applyFill="1" applyBorder="1" applyAlignment="1"/>
    <xf numFmtId="170" fontId="1" fillId="0" borderId="34" xfId="0" applyNumberFormat="1" applyFont="1" applyBorder="1" applyAlignment="1">
      <alignment horizontal="right" wrapText="1"/>
    </xf>
    <xf numFmtId="42" fontId="1" fillId="0" borderId="33" xfId="2" applyNumberFormat="1" applyFont="1" applyFill="1" applyBorder="1"/>
    <xf numFmtId="42" fontId="1" fillId="0" borderId="34" xfId="0" applyNumberFormat="1" applyFont="1" applyBorder="1" applyAlignment="1">
      <alignment wrapText="1"/>
    </xf>
    <xf numFmtId="170" fontId="1" fillId="0" borderId="31" xfId="2" applyNumberFormat="1" applyFont="1" applyFill="1" applyBorder="1" applyAlignment="1"/>
    <xf numFmtId="0" fontId="1" fillId="0" borderId="34" xfId="0" applyFont="1" applyBorder="1"/>
    <xf numFmtId="165" fontId="1" fillId="2" borderId="27" xfId="2" applyNumberFormat="1" applyFont="1" applyFill="1" applyBorder="1" applyAlignment="1">
      <alignment horizontal="center" vertical="center"/>
    </xf>
    <xf numFmtId="0" fontId="1" fillId="0" borderId="21" xfId="0" applyFont="1" applyBorder="1" applyAlignment="1">
      <alignment vertical="center"/>
    </xf>
    <xf numFmtId="165" fontId="1" fillId="0" borderId="0" xfId="2" applyNumberFormat="1" applyFont="1" applyFill="1" applyBorder="1" applyAlignment="1">
      <alignment vertical="center"/>
    </xf>
    <xf numFmtId="165" fontId="1" fillId="0" borderId="22" xfId="2" applyNumberFormat="1" applyFont="1" applyFill="1" applyBorder="1" applyAlignment="1">
      <alignment vertical="center"/>
    </xf>
    <xf numFmtId="170" fontId="1" fillId="0" borderId="30" xfId="0" applyNumberFormat="1" applyFont="1" applyBorder="1" applyAlignment="1">
      <alignment vertical="center" wrapText="1"/>
    </xf>
    <xf numFmtId="170" fontId="1" fillId="0" borderId="22" xfId="0" applyNumberFormat="1" applyFont="1" applyBorder="1" applyAlignment="1">
      <alignment vertical="center" wrapText="1"/>
    </xf>
    <xf numFmtId="165" fontId="1" fillId="0" borderId="24" xfId="2" applyNumberFormat="1" applyFont="1" applyFill="1" applyBorder="1" applyAlignment="1">
      <alignment vertical="center"/>
    </xf>
    <xf numFmtId="42" fontId="1" fillId="0" borderId="0" xfId="0" applyNumberFormat="1" applyFont="1" applyAlignment="1">
      <alignment vertical="center" wrapText="1"/>
    </xf>
    <xf numFmtId="42" fontId="1" fillId="0" borderId="22" xfId="0" applyNumberFormat="1" applyFont="1" applyBorder="1" applyAlignment="1">
      <alignment vertical="center" wrapText="1"/>
    </xf>
    <xf numFmtId="170" fontId="5" fillId="0" borderId="22" xfId="0" applyNumberFormat="1" applyFont="1" applyBorder="1" applyAlignment="1">
      <alignment horizontal="right" vertical="center" wrapText="1"/>
    </xf>
    <xf numFmtId="42" fontId="1" fillId="0" borderId="14" xfId="0" applyNumberFormat="1" applyFont="1" applyBorder="1" applyAlignment="1">
      <alignment vertical="center" wrapText="1"/>
    </xf>
    <xf numFmtId="0" fontId="1" fillId="0" borderId="23" xfId="0" applyFont="1" applyBorder="1" applyAlignment="1">
      <alignment vertical="center"/>
    </xf>
    <xf numFmtId="0" fontId="1" fillId="0" borderId="24" xfId="0" applyFont="1" applyBorder="1" applyAlignment="1">
      <alignment vertical="center"/>
    </xf>
    <xf numFmtId="165" fontId="1" fillId="0" borderId="25" xfId="2" applyNumberFormat="1" applyFont="1" applyFill="1" applyBorder="1" applyAlignment="1">
      <alignment vertical="center"/>
    </xf>
    <xf numFmtId="170" fontId="1" fillId="0" borderId="25" xfId="0" applyNumberFormat="1" applyFont="1" applyBorder="1" applyAlignment="1">
      <alignment vertical="center" wrapText="1"/>
    </xf>
    <xf numFmtId="170" fontId="1" fillId="0" borderId="25" xfId="0" applyNumberFormat="1" applyFont="1" applyBorder="1" applyAlignment="1">
      <alignment horizontal="right" vertical="center" wrapText="1"/>
    </xf>
    <xf numFmtId="42" fontId="1" fillId="0" borderId="14" xfId="0" applyNumberFormat="1" applyFont="1" applyBorder="1" applyAlignment="1">
      <alignment horizontal="right" vertical="center" wrapText="1"/>
    </xf>
    <xf numFmtId="170" fontId="5" fillId="0" borderId="34" xfId="2" applyNumberFormat="1" applyFont="1" applyFill="1" applyBorder="1" applyAlignment="1"/>
    <xf numFmtId="164" fontId="1" fillId="0" borderId="0" xfId="0" applyNumberFormat="1" applyFont="1" applyAlignment="1">
      <alignment horizontal="right"/>
    </xf>
    <xf numFmtId="14" fontId="1" fillId="0" borderId="20" xfId="0" applyNumberFormat="1" applyFont="1" applyBorder="1" applyAlignment="1">
      <alignment horizontal="right"/>
    </xf>
    <xf numFmtId="167" fontId="1" fillId="0" borderId="29" xfId="2" applyNumberFormat="1" applyFont="1" applyFill="1" applyBorder="1" applyAlignment="1"/>
    <xf numFmtId="167" fontId="1" fillId="3" borderId="21" xfId="2" applyNumberFormat="1" applyFont="1" applyFill="1" applyBorder="1" applyAlignment="1"/>
    <xf numFmtId="17" fontId="1" fillId="0" borderId="21" xfId="0" applyNumberFormat="1" applyFont="1" applyBorder="1"/>
    <xf numFmtId="14" fontId="1" fillId="0" borderId="20" xfId="0" applyNumberFormat="1" applyFont="1" applyBorder="1"/>
    <xf numFmtId="42" fontId="1" fillId="2" borderId="26" xfId="0" applyNumberFormat="1" applyFont="1" applyFill="1" applyBorder="1" applyAlignment="1">
      <alignment horizontal="center" vertical="center" wrapText="1"/>
    </xf>
    <xf numFmtId="14" fontId="1" fillId="0" borderId="34" xfId="0" applyNumberFormat="1" applyFont="1" applyBorder="1" applyAlignment="1">
      <alignment horizontal="right"/>
    </xf>
    <xf numFmtId="167" fontId="1" fillId="0" borderId="31" xfId="2" applyNumberFormat="1" applyFont="1" applyFill="1" applyBorder="1" applyAlignment="1"/>
    <xf numFmtId="14" fontId="1" fillId="0" borderId="34" xfId="0" applyNumberFormat="1" applyFont="1" applyBorder="1"/>
    <xf numFmtId="167" fontId="1" fillId="3" borderId="32" xfId="2" applyNumberFormat="1" applyFont="1" applyFill="1" applyBorder="1" applyAlignment="1"/>
    <xf numFmtId="164" fontId="12" fillId="0" borderId="19" xfId="0" applyNumberFormat="1" applyFont="1" applyBorder="1"/>
    <xf numFmtId="0" fontId="1" fillId="3" borderId="19" xfId="0" applyFont="1" applyFill="1" applyBorder="1"/>
    <xf numFmtId="165" fontId="1" fillId="3" borderId="19" xfId="2" applyNumberFormat="1" applyFont="1" applyFill="1" applyBorder="1" applyAlignment="1">
      <alignment horizontal="right"/>
    </xf>
    <xf numFmtId="165" fontId="1" fillId="3" borderId="19" xfId="2" applyNumberFormat="1" applyFont="1" applyFill="1" applyBorder="1"/>
    <xf numFmtId="164" fontId="12" fillId="0" borderId="28" xfId="0" applyNumberFormat="1" applyFont="1" applyBorder="1"/>
    <xf numFmtId="164" fontId="12" fillId="0" borderId="29" xfId="0" applyNumberFormat="1" applyFont="1" applyBorder="1"/>
    <xf numFmtId="164" fontId="12" fillId="0" borderId="30" xfId="0" applyNumberFormat="1" applyFont="1" applyBorder="1"/>
    <xf numFmtId="164" fontId="1" fillId="0" borderId="22" xfId="0" applyNumberFormat="1" applyFont="1" applyBorder="1" applyAlignment="1">
      <alignment horizontal="right" wrapText="1"/>
    </xf>
    <xf numFmtId="0" fontId="1" fillId="4" borderId="21" xfId="0" applyFont="1" applyFill="1" applyBorder="1"/>
    <xf numFmtId="0" fontId="1" fillId="3" borderId="23" xfId="0" applyFont="1" applyFill="1" applyBorder="1"/>
    <xf numFmtId="0" fontId="1" fillId="3" borderId="24" xfId="0" applyFont="1" applyFill="1" applyBorder="1"/>
    <xf numFmtId="165" fontId="1" fillId="3" borderId="24" xfId="2" applyNumberFormat="1" applyFont="1" applyFill="1" applyBorder="1" applyAlignment="1">
      <alignment horizontal="right"/>
    </xf>
    <xf numFmtId="165" fontId="1" fillId="3" borderId="24" xfId="2" applyNumberFormat="1" applyFont="1" applyFill="1" applyBorder="1"/>
    <xf numFmtId="165" fontId="1" fillId="3" borderId="25" xfId="2" applyNumberFormat="1" applyFont="1" applyFill="1" applyBorder="1"/>
    <xf numFmtId="42" fontId="1" fillId="3" borderId="35" xfId="0" applyNumberFormat="1" applyFont="1" applyFill="1" applyBorder="1" applyAlignment="1">
      <alignment horizontal="right" wrapText="1"/>
    </xf>
    <xf numFmtId="164" fontId="12" fillId="0" borderId="26" xfId="0" applyNumberFormat="1" applyFont="1" applyBorder="1"/>
    <xf numFmtId="164" fontId="12" fillId="0" borderId="17" xfId="0" applyNumberFormat="1" applyFont="1" applyBorder="1"/>
    <xf numFmtId="0" fontId="1" fillId="0" borderId="25" xfId="0" applyFont="1" applyBorder="1" applyAlignment="1">
      <alignment vertical="center"/>
    </xf>
    <xf numFmtId="0" fontId="1" fillId="0" borderId="0" xfId="0" applyFont="1" applyAlignment="1">
      <alignment horizontal="left" vertical="center"/>
    </xf>
    <xf numFmtId="0" fontId="1" fillId="0" borderId="21" xfId="0" applyFont="1" applyBorder="1" applyAlignment="1">
      <alignment horizontal="left" vertical="center"/>
    </xf>
    <xf numFmtId="164" fontId="1" fillId="0" borderId="18" xfId="0" applyNumberFormat="1" applyFont="1" applyBorder="1"/>
    <xf numFmtId="164" fontId="16" fillId="0" borderId="19" xfId="0" applyNumberFormat="1" applyFont="1" applyBorder="1"/>
    <xf numFmtId="0" fontId="1" fillId="0" borderId="19" xfId="0" applyFont="1" applyBorder="1" applyAlignment="1">
      <alignment horizontal="left" vertical="center"/>
    </xf>
    <xf numFmtId="3" fontId="1" fillId="0" borderId="22" xfId="0" applyNumberFormat="1" applyFont="1" applyBorder="1" applyAlignment="1">
      <alignment horizontal="right" wrapText="1"/>
    </xf>
    <xf numFmtId="3" fontId="1" fillId="0" borderId="20" xfId="0" applyNumberFormat="1" applyFont="1" applyBorder="1" applyAlignment="1">
      <alignment horizontal="center"/>
    </xf>
    <xf numFmtId="165" fontId="26" fillId="0" borderId="22" xfId="2" applyNumberFormat="1" applyFont="1" applyFill="1" applyBorder="1"/>
    <xf numFmtId="165" fontId="27" fillId="0" borderId="22" xfId="2" applyNumberFormat="1" applyFont="1" applyFill="1" applyBorder="1"/>
    <xf numFmtId="0" fontId="1" fillId="2" borderId="0" xfId="0" applyFont="1" applyFill="1"/>
    <xf numFmtId="164" fontId="5" fillId="0" borderId="22" xfId="0" applyNumberFormat="1" applyFont="1" applyBorder="1" applyAlignment="1">
      <alignment horizontal="right" wrapText="1"/>
    </xf>
    <xf numFmtId="164" fontId="5" fillId="0" borderId="25" xfId="0" applyNumberFormat="1" applyFont="1" applyBorder="1"/>
    <xf numFmtId="0" fontId="1" fillId="0" borderId="27" xfId="0" applyFont="1" applyBorder="1"/>
    <xf numFmtId="0" fontId="1" fillId="0" borderId="37" xfId="0" applyFont="1" applyBorder="1"/>
    <xf numFmtId="164" fontId="1" fillId="0" borderId="37" xfId="0" applyNumberFormat="1" applyFont="1" applyBorder="1" applyAlignment="1">
      <alignment horizontal="right" wrapText="1"/>
    </xf>
    <xf numFmtId="164" fontId="1" fillId="2" borderId="24" xfId="0" applyNumberFormat="1" applyFont="1" applyFill="1" applyBorder="1"/>
    <xf numFmtId="164" fontId="1" fillId="2" borderId="25" xfId="0" applyNumberFormat="1" applyFont="1" applyFill="1" applyBorder="1"/>
    <xf numFmtId="0" fontId="1" fillId="0" borderId="26" xfId="0" applyFont="1" applyBorder="1"/>
    <xf numFmtId="0" fontId="26" fillId="0" borderId="0" xfId="0" applyFont="1"/>
    <xf numFmtId="164" fontId="5" fillId="0" borderId="22" xfId="0" applyNumberFormat="1" applyFont="1" applyBorder="1"/>
    <xf numFmtId="42" fontId="1" fillId="2" borderId="25" xfId="0" applyNumberFormat="1" applyFont="1" applyFill="1" applyBorder="1" applyAlignment="1">
      <alignment horizontal="right" wrapText="1"/>
    </xf>
    <xf numFmtId="0" fontId="1" fillId="2" borderId="23" xfId="0" applyFont="1" applyFill="1" applyBorder="1"/>
    <xf numFmtId="0" fontId="5" fillId="0" borderId="26" xfId="0" applyFont="1" applyBorder="1"/>
    <xf numFmtId="0" fontId="1" fillId="0" borderId="40" xfId="0" applyFont="1" applyBorder="1"/>
    <xf numFmtId="0" fontId="1" fillId="0" borderId="16" xfId="0" applyFont="1" applyBorder="1"/>
    <xf numFmtId="0" fontId="1" fillId="0" borderId="41" xfId="0" applyFont="1" applyBorder="1"/>
    <xf numFmtId="164" fontId="1" fillId="0" borderId="41" xfId="0" applyNumberFormat="1" applyFont="1" applyBorder="1" applyAlignment="1">
      <alignment horizontal="right" wrapText="1"/>
    </xf>
    <xf numFmtId="164" fontId="1" fillId="0" borderId="40" xfId="0" applyNumberFormat="1" applyFont="1" applyBorder="1"/>
    <xf numFmtId="164" fontId="1" fillId="0" borderId="16" xfId="0" applyNumberFormat="1" applyFont="1" applyBorder="1"/>
    <xf numFmtId="164" fontId="1" fillId="0" borderId="41" xfId="0" applyNumberFormat="1" applyFont="1" applyBorder="1"/>
    <xf numFmtId="0" fontId="1" fillId="0" borderId="40" xfId="0" applyFont="1" applyBorder="1" applyAlignment="1">
      <alignment vertical="center"/>
    </xf>
    <xf numFmtId="164" fontId="12" fillId="0" borderId="16" xfId="0" applyNumberFormat="1" applyFont="1" applyBorder="1"/>
    <xf numFmtId="0" fontId="1" fillId="0" borderId="16" xfId="0" applyFont="1" applyBorder="1" applyAlignment="1">
      <alignment vertical="center"/>
    </xf>
    <xf numFmtId="0" fontId="1" fillId="0" borderId="41" xfId="0" applyFont="1" applyBorder="1" applyAlignment="1">
      <alignment vertical="center"/>
    </xf>
    <xf numFmtId="164" fontId="16" fillId="0" borderId="0" xfId="0" applyNumberFormat="1" applyFont="1" applyAlignment="1">
      <alignment vertical="center"/>
    </xf>
    <xf numFmtId="164" fontId="16" fillId="0" borderId="24" xfId="0" applyNumberFormat="1" applyFont="1" applyBorder="1" applyAlignment="1">
      <alignment vertical="center"/>
    </xf>
    <xf numFmtId="164" fontId="12" fillId="0" borderId="24" xfId="0" applyNumberFormat="1" applyFont="1" applyBorder="1" applyAlignment="1">
      <alignment vertical="center"/>
    </xf>
    <xf numFmtId="164" fontId="1" fillId="0" borderId="25" xfId="0" applyNumberFormat="1" applyFont="1" applyBorder="1" applyAlignment="1">
      <alignment horizontal="right" vertical="center" wrapText="1"/>
    </xf>
    <xf numFmtId="164" fontId="5" fillId="0" borderId="25" xfId="0" applyNumberFormat="1" applyFont="1" applyBorder="1" applyAlignment="1">
      <alignment horizontal="right" vertical="center" wrapText="1"/>
    </xf>
    <xf numFmtId="42" fontId="5" fillId="0" borderId="17" xfId="0" applyNumberFormat="1" applyFont="1" applyBorder="1" applyAlignment="1">
      <alignment horizontal="right" wrapText="1"/>
    </xf>
    <xf numFmtId="164" fontId="12" fillId="0" borderId="31" xfId="0" applyNumberFormat="1" applyFont="1" applyBorder="1"/>
    <xf numFmtId="0" fontId="1" fillId="2" borderId="32" xfId="0" applyFont="1" applyFill="1" applyBorder="1"/>
    <xf numFmtId="164" fontId="1" fillId="2" borderId="33" xfId="0" applyNumberFormat="1" applyFont="1" applyFill="1" applyBorder="1"/>
    <xf numFmtId="178" fontId="1" fillId="2" borderId="31" xfId="0" applyNumberFormat="1" applyFont="1" applyFill="1" applyBorder="1" applyAlignment="1">
      <alignment horizontal="right" wrapText="1"/>
    </xf>
    <xf numFmtId="164" fontId="5" fillId="0" borderId="41" xfId="0" applyNumberFormat="1" applyFont="1" applyBorder="1" applyAlignment="1">
      <alignment horizontal="right" wrapText="1"/>
    </xf>
    <xf numFmtId="3" fontId="1" fillId="0" borderId="0" xfId="0" applyNumberFormat="1" applyFont="1" applyAlignment="1">
      <alignment vertical="center"/>
    </xf>
    <xf numFmtId="164" fontId="1" fillId="0" borderId="22" xfId="0" applyNumberFormat="1" applyFont="1" applyBorder="1" applyAlignment="1">
      <alignment horizontal="right" vertical="center" wrapText="1"/>
    </xf>
    <xf numFmtId="164" fontId="5" fillId="0" borderId="22" xfId="0" applyNumberFormat="1" applyFont="1" applyBorder="1" applyAlignment="1">
      <alignment vertical="center"/>
    </xf>
    <xf numFmtId="164" fontId="1" fillId="0" borderId="22" xfId="0" applyNumberFormat="1" applyFont="1" applyBorder="1" applyAlignment="1">
      <alignment vertical="center"/>
    </xf>
    <xf numFmtId="0" fontId="1" fillId="0" borderId="24" xfId="0" applyFont="1" applyBorder="1" applyAlignment="1">
      <alignment horizontal="left" vertical="center"/>
    </xf>
    <xf numFmtId="3" fontId="1" fillId="0" borderId="24" xfId="0" applyNumberFormat="1" applyFont="1" applyBorder="1" applyAlignment="1">
      <alignment vertical="center"/>
    </xf>
    <xf numFmtId="164" fontId="1" fillId="0" borderId="25" xfId="0" applyNumberFormat="1" applyFont="1" applyBorder="1" applyAlignment="1">
      <alignment vertical="center"/>
    </xf>
    <xf numFmtId="0" fontId="1" fillId="0" borderId="23" xfId="0" applyFont="1" applyBorder="1" applyAlignment="1">
      <alignment horizontal="left" vertical="center"/>
    </xf>
    <xf numFmtId="3" fontId="1" fillId="0" borderId="22" xfId="0" applyNumberFormat="1" applyFont="1" applyBorder="1" applyAlignment="1">
      <alignment horizontal="center"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3" fontId="1" fillId="0" borderId="33" xfId="0" applyNumberFormat="1" applyFont="1" applyBorder="1" applyAlignment="1">
      <alignment vertical="center"/>
    </xf>
    <xf numFmtId="164" fontId="1" fillId="0" borderId="34" xfId="0" applyNumberFormat="1" applyFont="1" applyBorder="1" applyAlignment="1">
      <alignment vertical="center"/>
    </xf>
    <xf numFmtId="164" fontId="5" fillId="0" borderId="34" xfId="0" applyNumberFormat="1" applyFont="1" applyBorder="1" applyAlignment="1">
      <alignment vertical="center"/>
    </xf>
    <xf numFmtId="0" fontId="1" fillId="0" borderId="28" xfId="0" applyFont="1" applyBorder="1" applyAlignment="1">
      <alignment vertical="center" wrapText="1"/>
    </xf>
    <xf numFmtId="3" fontId="1" fillId="0" borderId="28" xfId="0" applyNumberFormat="1" applyFont="1" applyBorder="1" applyAlignment="1">
      <alignment vertical="center" wrapText="1"/>
    </xf>
    <xf numFmtId="3" fontId="5" fillId="0" borderId="28" xfId="0" applyNumberFormat="1" applyFont="1" applyBorder="1" applyAlignment="1">
      <alignment vertical="center" wrapText="1"/>
    </xf>
    <xf numFmtId="0" fontId="1" fillId="0" borderId="22" xfId="0" applyFont="1" applyBorder="1" applyAlignment="1">
      <alignment horizontal="center" vertical="center" wrapText="1"/>
    </xf>
    <xf numFmtId="0" fontId="1" fillId="0" borderId="17" xfId="0" applyFont="1" applyBorder="1" applyAlignment="1">
      <alignment vertical="center"/>
    </xf>
    <xf numFmtId="3" fontId="1" fillId="0" borderId="17" xfId="0" applyNumberFormat="1" applyFont="1" applyBorder="1" applyAlignment="1">
      <alignment vertical="center" wrapText="1"/>
    </xf>
    <xf numFmtId="3" fontId="5" fillId="0" borderId="17" xfId="0" applyNumberFormat="1" applyFont="1" applyBorder="1" applyAlignment="1">
      <alignment vertical="center" wrapText="1"/>
    </xf>
    <xf numFmtId="0" fontId="1" fillId="0" borderId="37" xfId="0" applyFont="1" applyBorder="1" applyAlignment="1">
      <alignment horizontal="center" vertical="center" wrapText="1"/>
    </xf>
    <xf numFmtId="0" fontId="1" fillId="0" borderId="30" xfId="0" applyFont="1" applyBorder="1" applyAlignment="1">
      <alignment vertical="center"/>
    </xf>
    <xf numFmtId="3" fontId="5" fillId="0" borderId="30" xfId="0" applyNumberFormat="1" applyFont="1" applyBorder="1" applyAlignment="1">
      <alignment vertical="center" wrapText="1"/>
    </xf>
    <xf numFmtId="0" fontId="1" fillId="0" borderId="25"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30" xfId="0" applyFont="1" applyBorder="1" applyAlignment="1">
      <alignment horizontal="center" vertical="center" wrapText="1"/>
    </xf>
    <xf numFmtId="3" fontId="1" fillId="0" borderId="29" xfId="0" applyNumberFormat="1" applyFont="1" applyBorder="1" applyAlignment="1">
      <alignment vertical="center" wrapText="1"/>
    </xf>
    <xf numFmtId="3" fontId="1" fillId="0" borderId="20" xfId="0" applyNumberFormat="1" applyFont="1" applyBorder="1" applyAlignment="1">
      <alignment vertical="center" wrapText="1"/>
    </xf>
    <xf numFmtId="0" fontId="1" fillId="0" borderId="17" xfId="0" applyFont="1" applyBorder="1" applyAlignment="1">
      <alignment horizontal="center" vertical="center" wrapText="1"/>
    </xf>
    <xf numFmtId="3" fontId="1" fillId="0" borderId="37" xfId="0" applyNumberFormat="1" applyFont="1" applyBorder="1" applyAlignment="1">
      <alignment vertical="center" wrapText="1"/>
    </xf>
    <xf numFmtId="3" fontId="1" fillId="0" borderId="30" xfId="0" applyNumberFormat="1" applyFont="1" applyBorder="1" applyAlignment="1">
      <alignment vertical="center" wrapText="1"/>
    </xf>
    <xf numFmtId="3" fontId="1" fillId="0" borderId="25" xfId="0" applyNumberFormat="1" applyFont="1" applyBorder="1" applyAlignment="1">
      <alignment vertical="center" wrapText="1"/>
    </xf>
    <xf numFmtId="49" fontId="5" fillId="0" borderId="17" xfId="6" applyNumberFormat="1" applyFont="1" applyFill="1" applyBorder="1" applyAlignment="1">
      <alignment horizontal="center" vertical="center" wrapText="1"/>
    </xf>
    <xf numFmtId="0" fontId="5" fillId="0" borderId="17" xfId="7" applyFont="1" applyBorder="1" applyAlignment="1">
      <alignment horizontal="center" vertical="center" wrapText="1"/>
    </xf>
    <xf numFmtId="0" fontId="1" fillId="0" borderId="17" xfId="0" applyFont="1" applyBorder="1" applyAlignment="1">
      <alignment vertical="center" wrapText="1"/>
    </xf>
    <xf numFmtId="0" fontId="5" fillId="0" borderId="17" xfId="0" applyFont="1" applyBorder="1" applyAlignment="1">
      <alignment horizontal="center" vertical="center"/>
    </xf>
    <xf numFmtId="3" fontId="1" fillId="0" borderId="17" xfId="0" applyNumberFormat="1" applyFont="1" applyBorder="1" applyAlignment="1">
      <alignment horizontal="center"/>
    </xf>
    <xf numFmtId="0" fontId="1" fillId="0" borderId="17" xfId="0" applyFont="1" applyBorder="1" applyAlignment="1">
      <alignment horizontal="center" vertical="center"/>
    </xf>
    <xf numFmtId="0" fontId="1" fillId="0" borderId="17" xfId="0" quotePrefix="1" applyFont="1" applyBorder="1" applyAlignment="1">
      <alignment horizontal="center" vertical="center"/>
    </xf>
    <xf numFmtId="3" fontId="1" fillId="0" borderId="17" xfId="0" applyNumberFormat="1" applyFont="1" applyBorder="1" applyAlignment="1">
      <alignment horizontal="center" vertical="center"/>
    </xf>
    <xf numFmtId="0" fontId="5" fillId="0" borderId="17" xfId="0" applyFont="1" applyBorder="1" applyAlignment="1">
      <alignment vertical="center" wrapText="1"/>
    </xf>
    <xf numFmtId="3" fontId="5" fillId="0" borderId="17" xfId="0" applyNumberFormat="1" applyFont="1" applyBorder="1" applyAlignment="1">
      <alignment horizontal="center"/>
    </xf>
    <xf numFmtId="3" fontId="5" fillId="0" borderId="17" xfId="0" applyNumberFormat="1" applyFont="1" applyBorder="1" applyAlignment="1">
      <alignment horizontal="center" vertical="center"/>
    </xf>
    <xf numFmtId="0" fontId="12" fillId="0" borderId="20" xfId="0" applyFont="1" applyBorder="1"/>
    <xf numFmtId="0" fontId="12" fillId="0" borderId="22" xfId="0" applyFont="1" applyBorder="1"/>
    <xf numFmtId="0" fontId="12" fillId="0" borderId="24" xfId="0" applyFont="1" applyBorder="1"/>
    <xf numFmtId="0" fontId="12" fillId="0" borderId="34" xfId="0" applyFont="1" applyBorder="1"/>
    <xf numFmtId="1" fontId="1" fillId="0" borderId="32" xfId="0" applyNumberFormat="1" applyFont="1" applyBorder="1" applyAlignment="1">
      <alignment horizontal="left" vertical="center"/>
    </xf>
    <xf numFmtId="164" fontId="16" fillId="0" borderId="33" xfId="0" applyNumberFormat="1" applyFont="1" applyBorder="1"/>
    <xf numFmtId="164" fontId="12" fillId="0" borderId="33" xfId="0" applyNumberFormat="1" applyFont="1" applyBorder="1"/>
    <xf numFmtId="1" fontId="1" fillId="0" borderId="33" xfId="0" applyNumberFormat="1" applyFont="1" applyBorder="1" applyAlignment="1">
      <alignment horizontal="left" vertical="center"/>
    </xf>
    <xf numFmtId="1" fontId="1" fillId="0" borderId="33" xfId="0" applyNumberFormat="1" applyFont="1" applyBorder="1"/>
    <xf numFmtId="3" fontId="1" fillId="0" borderId="34" xfId="0" applyNumberFormat="1" applyFont="1" applyBorder="1" applyAlignment="1">
      <alignment horizontal="right" wrapText="1"/>
    </xf>
    <xf numFmtId="0" fontId="1" fillId="0" borderId="28" xfId="0" applyFont="1" applyBorder="1" applyAlignment="1">
      <alignment wrapText="1"/>
    </xf>
    <xf numFmtId="164" fontId="1" fillId="0" borderId="30" xfId="0" applyNumberFormat="1" applyFont="1" applyBorder="1" applyAlignment="1">
      <alignment vertical="center"/>
    </xf>
    <xf numFmtId="168" fontId="1" fillId="0" borderId="28" xfId="3" applyNumberFormat="1" applyFont="1" applyBorder="1" applyAlignment="1">
      <alignment horizontal="center"/>
    </xf>
    <xf numFmtId="168" fontId="1" fillId="0" borderId="30" xfId="3" applyNumberFormat="1" applyFont="1" applyBorder="1" applyAlignment="1">
      <alignment horizontal="center"/>
    </xf>
    <xf numFmtId="173" fontId="1" fillId="0" borderId="28" xfId="0" applyNumberFormat="1" applyFont="1" applyBorder="1"/>
    <xf numFmtId="173" fontId="1" fillId="0" borderId="30" xfId="0" applyNumberFormat="1" applyFont="1" applyBorder="1"/>
    <xf numFmtId="173" fontId="1" fillId="0" borderId="20" xfId="0" applyNumberFormat="1" applyFont="1" applyBorder="1"/>
    <xf numFmtId="173" fontId="1" fillId="0" borderId="25" xfId="0" applyNumberFormat="1" applyFont="1" applyBorder="1"/>
    <xf numFmtId="0" fontId="1" fillId="2" borderId="28"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0" borderId="31" xfId="0" applyFont="1" applyBorder="1" applyAlignment="1">
      <alignment horizontal="left" wrapText="1"/>
    </xf>
    <xf numFmtId="168" fontId="1" fillId="0" borderId="31" xfId="3" applyNumberFormat="1" applyFont="1" applyBorder="1" applyAlignment="1">
      <alignment horizontal="center"/>
    </xf>
    <xf numFmtId="173" fontId="1" fillId="0" borderId="31" xfId="0" applyNumberFormat="1" applyFont="1" applyBorder="1"/>
    <xf numFmtId="173" fontId="1" fillId="0" borderId="34" xfId="0" applyNumberFormat="1" applyFont="1" applyBorder="1"/>
    <xf numFmtId="1" fontId="1" fillId="0" borderId="28" xfId="0" applyNumberFormat="1" applyFont="1" applyBorder="1" applyAlignment="1">
      <alignment horizontal="center" vertical="center" wrapText="1"/>
    </xf>
    <xf numFmtId="1" fontId="1" fillId="0" borderId="30" xfId="0" applyNumberFormat="1" applyFont="1" applyBorder="1" applyAlignment="1">
      <alignment horizontal="center" vertical="center" wrapText="1"/>
    </xf>
    <xf numFmtId="1" fontId="11" fillId="5" borderId="22" xfId="0" applyNumberFormat="1" applyFont="1" applyFill="1" applyBorder="1" applyAlignment="1">
      <alignment vertical="center" wrapText="1"/>
    </xf>
    <xf numFmtId="1" fontId="5" fillId="9" borderId="37" xfId="0" applyNumberFormat="1" applyFont="1" applyFill="1" applyBorder="1" applyAlignment="1">
      <alignment vertical="center" wrapText="1"/>
    </xf>
    <xf numFmtId="1" fontId="1" fillId="9" borderId="17" xfId="0" applyNumberFormat="1" applyFont="1" applyFill="1" applyBorder="1" applyAlignment="1">
      <alignment horizontal="center" vertical="center" wrapText="1"/>
    </xf>
    <xf numFmtId="0" fontId="1" fillId="0" borderId="17" xfId="0" applyFont="1" applyBorder="1" applyAlignment="1">
      <alignment horizontal="left" vertical="center" wrapText="1"/>
    </xf>
    <xf numFmtId="41" fontId="1" fillId="0" borderId="17" xfId="17" applyFont="1" applyFill="1" applyBorder="1" applyAlignment="1">
      <alignment vertical="center" wrapText="1"/>
    </xf>
    <xf numFmtId="41" fontId="1" fillId="0" borderId="37" xfId="17" applyFont="1" applyFill="1" applyBorder="1" applyAlignment="1">
      <alignment vertical="center" wrapText="1"/>
    </xf>
    <xf numFmtId="0" fontId="1" fillId="0" borderId="30" xfId="0" applyFont="1" applyBorder="1" applyAlignment="1">
      <alignment horizontal="left" vertical="center" wrapText="1"/>
    </xf>
    <xf numFmtId="41" fontId="1" fillId="0" borderId="30" xfId="17" applyFont="1" applyFill="1" applyBorder="1" applyAlignment="1">
      <alignment vertical="center" wrapText="1"/>
    </xf>
    <xf numFmtId="41" fontId="1" fillId="0" borderId="17" xfId="17" applyFont="1" applyFill="1" applyBorder="1" applyAlignment="1">
      <alignment horizontal="center" vertical="center" wrapText="1"/>
    </xf>
    <xf numFmtId="1" fontId="5" fillId="0" borderId="17" xfId="0" applyNumberFormat="1" applyFont="1" applyBorder="1" applyAlignment="1">
      <alignment vertical="center" wrapText="1"/>
    </xf>
    <xf numFmtId="0" fontId="1" fillId="0" borderId="30" xfId="0" applyFont="1" applyBorder="1" applyAlignment="1">
      <alignment vertical="center" wrapText="1"/>
    </xf>
    <xf numFmtId="1" fontId="5" fillId="0" borderId="30" xfId="0" applyNumberFormat="1" applyFont="1" applyBorder="1" applyAlignment="1">
      <alignment vertical="center" wrapText="1"/>
    </xf>
    <xf numFmtId="0" fontId="1" fillId="0" borderId="29" xfId="0" applyFont="1" applyBorder="1" applyAlignment="1">
      <alignment horizontal="center" vertical="center" wrapText="1"/>
    </xf>
    <xf numFmtId="3" fontId="1" fillId="0" borderId="22" xfId="0" applyNumberFormat="1" applyFont="1" applyBorder="1" applyAlignment="1">
      <alignment vertical="center" wrapText="1"/>
    </xf>
    <xf numFmtId="1" fontId="1" fillId="0" borderId="17" xfId="0" applyNumberFormat="1" applyFont="1" applyBorder="1" applyAlignment="1">
      <alignment horizontal="center" vertical="center" wrapText="1"/>
    </xf>
    <xf numFmtId="3" fontId="1" fillId="0" borderId="27" xfId="0" applyNumberFormat="1" applyFont="1" applyBorder="1" applyAlignment="1">
      <alignment vertical="center" wrapText="1"/>
    </xf>
    <xf numFmtId="3" fontId="1" fillId="0" borderId="26" xfId="0" applyNumberFormat="1" applyFont="1" applyBorder="1" applyAlignment="1">
      <alignment vertical="center" wrapText="1"/>
    </xf>
    <xf numFmtId="1" fontId="1" fillId="0" borderId="21" xfId="0" applyNumberFormat="1" applyFont="1" applyBorder="1" applyAlignment="1">
      <alignment horizontal="center" vertical="center" wrapText="1"/>
    </xf>
    <xf numFmtId="0" fontId="1" fillId="0" borderId="26" xfId="0" applyFont="1" applyBorder="1" applyAlignment="1">
      <alignment vertical="center" wrapText="1"/>
    </xf>
    <xf numFmtId="0" fontId="1" fillId="0" borderId="20" xfId="0" applyFont="1" applyBorder="1" applyAlignment="1">
      <alignment vertical="center" wrapText="1"/>
    </xf>
    <xf numFmtId="0" fontId="1" fillId="0" borderId="27" xfId="0" applyFont="1" applyBorder="1" applyAlignment="1">
      <alignment vertical="center" wrapText="1"/>
    </xf>
    <xf numFmtId="0" fontId="1" fillId="0" borderId="37" xfId="0" applyFont="1" applyBorder="1" applyAlignment="1">
      <alignment vertical="center" wrapText="1"/>
    </xf>
    <xf numFmtId="0" fontId="1" fillId="0" borderId="25" xfId="0" applyFont="1" applyBorder="1" applyAlignment="1">
      <alignment vertical="center" wrapText="1"/>
    </xf>
    <xf numFmtId="0" fontId="1" fillId="0" borderId="24" xfId="0" applyFont="1" applyBorder="1" applyAlignment="1">
      <alignment vertical="center" wrapText="1"/>
    </xf>
    <xf numFmtId="3" fontId="1" fillId="0" borderId="0" xfId="0" applyNumberFormat="1" applyFont="1" applyAlignment="1">
      <alignment vertical="center" wrapText="1"/>
    </xf>
    <xf numFmtId="0" fontId="1" fillId="0" borderId="22" xfId="0" applyFont="1" applyBorder="1" applyAlignment="1">
      <alignment vertical="center" wrapText="1"/>
    </xf>
    <xf numFmtId="177" fontId="1" fillId="0" borderId="17" xfId="0" applyNumberFormat="1" applyFont="1" applyBorder="1"/>
    <xf numFmtId="43" fontId="1" fillId="0" borderId="17" xfId="2" applyFont="1" applyBorder="1" applyAlignment="1">
      <alignment horizontal="center"/>
    </xf>
    <xf numFmtId="0" fontId="1" fillId="2" borderId="17" xfId="12" applyFont="1" applyFill="1" applyBorder="1" applyAlignment="1">
      <alignment horizontal="center" vertical="center" wrapText="1"/>
    </xf>
    <xf numFmtId="0" fontId="1" fillId="2" borderId="17" xfId="12" applyFont="1" applyFill="1" applyBorder="1" applyAlignment="1">
      <alignment horizontal="center" vertical="center"/>
    </xf>
    <xf numFmtId="168" fontId="1" fillId="3" borderId="17" xfId="13" applyNumberFormat="1" applyFont="1" applyFill="1" applyBorder="1" applyAlignment="1">
      <alignment horizontal="center"/>
    </xf>
    <xf numFmtId="1" fontId="1" fillId="3" borderId="17" xfId="12" applyNumberFormat="1" applyFont="1" applyFill="1" applyBorder="1" applyAlignment="1">
      <alignment horizontal="center"/>
    </xf>
    <xf numFmtId="179" fontId="1" fillId="0" borderId="17" xfId="16" applyNumberFormat="1" applyFont="1" applyBorder="1"/>
    <xf numFmtId="180" fontId="1" fillId="0" borderId="17" xfId="16" applyNumberFormat="1" applyFont="1" applyBorder="1"/>
    <xf numFmtId="164" fontId="1" fillId="0" borderId="0" xfId="0" applyNumberFormat="1" applyFont="1" applyAlignment="1">
      <alignment horizontal="justify" wrapText="1"/>
    </xf>
    <xf numFmtId="164" fontId="1" fillId="2" borderId="2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3" fontId="1" fillId="0" borderId="0" xfId="0" applyNumberFormat="1" applyFont="1" applyAlignment="1">
      <alignment horizontal="left" vertical="center" wrapText="1"/>
    </xf>
    <xf numFmtId="164" fontId="1" fillId="0" borderId="0" xfId="0" applyNumberFormat="1" applyFont="1" applyAlignment="1">
      <alignment horizontal="left" vertical="center" wrapText="1"/>
    </xf>
    <xf numFmtId="3" fontId="1" fillId="0" borderId="0" xfId="0" applyNumberFormat="1" applyFont="1" applyAlignment="1">
      <alignment horizontal="left" vertical="top" wrapText="1"/>
    </xf>
    <xf numFmtId="0" fontId="1" fillId="0" borderId="0" xfId="0" applyFont="1" applyAlignment="1">
      <alignment horizontal="left" vertical="center" wrapText="1"/>
    </xf>
    <xf numFmtId="0" fontId="1" fillId="2" borderId="26" xfId="0" applyFont="1" applyFill="1" applyBorder="1" applyAlignment="1">
      <alignment horizontal="left" vertical="center"/>
    </xf>
    <xf numFmtId="0" fontId="1" fillId="2" borderId="27" xfId="0" applyFont="1" applyFill="1" applyBorder="1" applyAlignment="1">
      <alignment horizontal="left" vertical="center"/>
    </xf>
    <xf numFmtId="42" fontId="1" fillId="0" borderId="0" xfId="0" applyNumberFormat="1" applyFont="1" applyAlignment="1">
      <alignment horizontal="center"/>
    </xf>
    <xf numFmtId="164" fontId="12" fillId="2" borderId="18" xfId="0" applyNumberFormat="1" applyFont="1" applyFill="1" applyBorder="1" applyAlignment="1">
      <alignment horizontal="center" vertical="center" wrapText="1"/>
    </xf>
    <xf numFmtId="164" fontId="12" fillId="2" borderId="20" xfId="0" applyNumberFormat="1" applyFont="1" applyFill="1" applyBorder="1" applyAlignment="1">
      <alignment horizontal="center" vertical="center" wrapText="1"/>
    </xf>
    <xf numFmtId="164" fontId="12" fillId="2" borderId="21" xfId="0" applyNumberFormat="1" applyFont="1" applyFill="1" applyBorder="1" applyAlignment="1">
      <alignment horizontal="center" vertical="center" wrapText="1"/>
    </xf>
    <xf numFmtId="164" fontId="12" fillId="2" borderId="22"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wrapText="1"/>
    </xf>
    <xf numFmtId="164" fontId="1" fillId="2" borderId="19" xfId="0" applyNumberFormat="1" applyFont="1" applyFill="1" applyBorder="1" applyAlignment="1">
      <alignment horizontal="center" vertical="center" wrapText="1"/>
    </xf>
    <xf numFmtId="164" fontId="1" fillId="2" borderId="20" xfId="0" applyNumberFormat="1" applyFont="1" applyFill="1" applyBorder="1" applyAlignment="1">
      <alignment horizontal="center" vertical="center" wrapText="1"/>
    </xf>
    <xf numFmtId="1" fontId="1" fillId="0" borderId="33" xfId="0" applyNumberFormat="1" applyFont="1" applyBorder="1" applyAlignment="1">
      <alignment horizontal="center"/>
    </xf>
    <xf numFmtId="1" fontId="1" fillId="0" borderId="34" xfId="0" applyNumberFormat="1" applyFont="1" applyBorder="1" applyAlignment="1">
      <alignment horizontal="center"/>
    </xf>
    <xf numFmtId="164" fontId="15" fillId="0" borderId="0" xfId="0" applyNumberFormat="1" applyFont="1" applyAlignment="1">
      <alignment horizontal="left" wrapText="1"/>
    </xf>
    <xf numFmtId="164" fontId="25" fillId="2" borderId="26" xfId="0" applyNumberFormat="1" applyFont="1" applyFill="1" applyBorder="1" applyAlignment="1">
      <alignment horizontal="center" vertical="center" wrapText="1"/>
    </xf>
    <xf numFmtId="164" fontId="25" fillId="2" borderId="27" xfId="0" applyNumberFormat="1" applyFont="1" applyFill="1" applyBorder="1" applyAlignment="1">
      <alignment horizontal="center" vertical="center" wrapText="1"/>
    </xf>
    <xf numFmtId="164" fontId="25" fillId="2" borderId="37" xfId="0" applyNumberFormat="1" applyFont="1" applyFill="1" applyBorder="1" applyAlignment="1">
      <alignment horizontal="center" vertical="center" wrapText="1"/>
    </xf>
    <xf numFmtId="0" fontId="1" fillId="0" borderId="22" xfId="0" applyFont="1" applyBorder="1" applyAlignment="1">
      <alignment horizontal="left" vertical="center" wrapText="1"/>
    </xf>
    <xf numFmtId="164" fontId="25" fillId="2" borderId="26" xfId="0" applyNumberFormat="1" applyFont="1" applyFill="1" applyBorder="1" applyAlignment="1">
      <alignment horizontal="center" vertical="center"/>
    </xf>
    <xf numFmtId="164" fontId="25" fillId="2" borderId="27" xfId="0" applyNumberFormat="1" applyFont="1" applyFill="1" applyBorder="1" applyAlignment="1">
      <alignment horizontal="center" vertical="center"/>
    </xf>
    <xf numFmtId="164" fontId="25" fillId="2" borderId="37"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0" xfId="0" applyFont="1" applyAlignment="1">
      <alignment horizontal="left" vertical="center"/>
    </xf>
    <xf numFmtId="0" fontId="1" fillId="0" borderId="22" xfId="0" applyFont="1" applyBorder="1" applyAlignment="1">
      <alignment horizontal="left" vertical="center"/>
    </xf>
    <xf numFmtId="1" fontId="17" fillId="5" borderId="18" xfId="0" applyNumberFormat="1" applyFont="1" applyFill="1" applyBorder="1" applyAlignment="1">
      <alignment horizontal="center" vertical="center" wrapText="1"/>
    </xf>
    <xf numFmtId="1" fontId="17" fillId="5" borderId="19" xfId="0" applyNumberFormat="1" applyFont="1" applyFill="1" applyBorder="1" applyAlignment="1">
      <alignment horizontal="center" vertical="center" wrapText="1"/>
    </xf>
    <xf numFmtId="1" fontId="17" fillId="5" borderId="20" xfId="0" applyNumberFormat="1" applyFont="1" applyFill="1" applyBorder="1" applyAlignment="1">
      <alignment horizontal="center" vertical="center" wrapText="1"/>
    </xf>
    <xf numFmtId="0" fontId="1" fillId="0" borderId="28"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24" xfId="0" applyFont="1" applyBorder="1" applyAlignment="1">
      <alignment horizontal="center" vertical="center" wrapText="1"/>
    </xf>
    <xf numFmtId="0" fontId="17" fillId="7" borderId="17" xfId="0" applyFont="1" applyFill="1" applyBorder="1" applyAlignment="1">
      <alignment horizontal="center" vertical="center" wrapText="1"/>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37" xfId="0" applyNumberFormat="1"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25"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18" xfId="0" applyFont="1" applyFill="1" applyBorder="1" applyAlignment="1">
      <alignment horizontal="center" vertical="center" wrapText="1"/>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0" fontId="6" fillId="0" borderId="0" xfId="1" applyFont="1"/>
    <xf numFmtId="0" fontId="5" fillId="0" borderId="0" xfId="1" applyFont="1" applyAlignment="1">
      <alignment horizontal="right" wrapText="1"/>
    </xf>
    <xf numFmtId="0" fontId="5" fillId="0" borderId="6" xfId="1" applyFont="1" applyBorder="1" applyAlignment="1">
      <alignment horizontal="right" wrapText="1"/>
    </xf>
    <xf numFmtId="0" fontId="5" fillId="0" borderId="0" xfId="1" applyFont="1" applyAlignment="1">
      <alignment horizontal="left" wrapText="1"/>
    </xf>
    <xf numFmtId="0" fontId="6" fillId="0" borderId="1" xfId="1" applyFont="1" applyBorder="1" applyAlignment="1">
      <alignment horizontal="center"/>
    </xf>
    <xf numFmtId="0" fontId="6" fillId="0" borderId="2" xfId="1" applyFont="1" applyBorder="1" applyAlignment="1">
      <alignment horizontal="center"/>
    </xf>
    <xf numFmtId="0" fontId="6" fillId="0" borderId="13" xfId="1" applyFont="1" applyBorder="1" applyAlignment="1">
      <alignment horizontal="center"/>
    </xf>
    <xf numFmtId="0" fontId="6" fillId="0" borderId="4" xfId="1" applyFont="1" applyBorder="1" applyAlignment="1">
      <alignment horizontal="center"/>
    </xf>
    <xf numFmtId="0" fontId="6" fillId="0" borderId="4" xfId="1" applyFont="1" applyBorder="1" applyAlignment="1">
      <alignment horizontal="center" vertical="center"/>
    </xf>
    <xf numFmtId="0" fontId="6" fillId="0" borderId="4" xfId="1" applyFont="1" applyBorder="1"/>
    <xf numFmtId="0" fontId="1" fillId="0" borderId="0" xfId="1"/>
    <xf numFmtId="0" fontId="22" fillId="8" borderId="7" xfId="1" applyFont="1" applyFill="1" applyBorder="1" applyAlignment="1">
      <alignment horizontal="center" vertical="center" wrapText="1"/>
    </xf>
    <xf numFmtId="0" fontId="22" fillId="8" borderId="8" xfId="1" applyFont="1" applyFill="1" applyBorder="1" applyAlignment="1">
      <alignment horizontal="center" vertical="center" wrapText="1"/>
    </xf>
    <xf numFmtId="0" fontId="22" fillId="8" borderId="9" xfId="1" applyFont="1" applyFill="1" applyBorder="1" applyAlignment="1">
      <alignment horizontal="center" vertical="center" wrapText="1"/>
    </xf>
    <xf numFmtId="0" fontId="6" fillId="8" borderId="7" xfId="1" applyFont="1" applyFill="1" applyBorder="1" applyAlignment="1">
      <alignment horizontal="center" vertical="center" wrapText="1"/>
    </xf>
    <xf numFmtId="0" fontId="6" fillId="8" borderId="8" xfId="1" applyFont="1" applyFill="1" applyBorder="1" applyAlignment="1">
      <alignment horizontal="center" vertical="center" wrapText="1"/>
    </xf>
    <xf numFmtId="0" fontId="6" fillId="8" borderId="9" xfId="1" applyFont="1" applyFill="1" applyBorder="1" applyAlignment="1">
      <alignment horizontal="center" vertical="center" wrapText="1"/>
    </xf>
    <xf numFmtId="0" fontId="6" fillId="8" borderId="10" xfId="1" applyFont="1" applyFill="1" applyBorder="1" applyAlignment="1">
      <alignment horizontal="center" vertical="center" wrapText="1"/>
    </xf>
    <xf numFmtId="0" fontId="6" fillId="8" borderId="5" xfId="1" applyFont="1" applyFill="1" applyBorder="1" applyAlignment="1">
      <alignment horizontal="center" vertical="center" wrapText="1"/>
    </xf>
    <xf numFmtId="0" fontId="6" fillId="8" borderId="3" xfId="1" applyFont="1" applyFill="1" applyBorder="1" applyAlignment="1">
      <alignment horizontal="center" vertical="center" wrapText="1"/>
    </xf>
    <xf numFmtId="0" fontId="6" fillId="8" borderId="6" xfId="1" applyFont="1" applyFill="1" applyBorder="1" applyAlignment="1">
      <alignment horizontal="center" vertical="center" wrapText="1"/>
    </xf>
    <xf numFmtId="0" fontId="6" fillId="8" borderId="11" xfId="1" applyFont="1" applyFill="1" applyBorder="1" applyAlignment="1">
      <alignment horizontal="center" vertical="center" wrapText="1"/>
    </xf>
    <xf numFmtId="0" fontId="6" fillId="8" borderId="15" xfId="1" applyFont="1" applyFill="1" applyBorder="1" applyAlignment="1">
      <alignment horizontal="center" vertical="center" wrapText="1"/>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0" fontId="6" fillId="0" borderId="13" xfId="1" applyFont="1" applyBorder="1" applyAlignment="1">
      <alignment horizontal="center" vertical="center" wrapText="1"/>
    </xf>
    <xf numFmtId="0" fontId="6" fillId="8" borderId="1" xfId="1" applyFont="1" applyFill="1" applyBorder="1" applyAlignment="1">
      <alignment horizontal="center" vertical="center" wrapText="1"/>
    </xf>
    <xf numFmtId="0" fontId="6" fillId="8" borderId="2" xfId="1" applyFont="1" applyFill="1" applyBorder="1" applyAlignment="1">
      <alignment horizontal="center" vertical="center" wrapText="1"/>
    </xf>
    <xf numFmtId="0" fontId="6" fillId="8" borderId="13" xfId="1" applyFont="1" applyFill="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5" xfId="1" applyFont="1" applyBorder="1" applyAlignment="1">
      <alignment horizontal="center" vertical="center" wrapText="1"/>
    </xf>
    <xf numFmtId="0" fontId="6" fillId="0" borderId="3" xfId="1" applyFont="1" applyBorder="1" applyAlignment="1">
      <alignment horizontal="center" vertical="center" wrapText="1"/>
    </xf>
    <xf numFmtId="0" fontId="6" fillId="0" borderId="6"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5" xfId="1" applyFont="1" applyBorder="1" applyAlignment="1">
      <alignment horizontal="center" vertical="center" wrapText="1"/>
    </xf>
    <xf numFmtId="0" fontId="6" fillId="8" borderId="4" xfId="1" applyFont="1" applyFill="1" applyBorder="1" applyAlignment="1">
      <alignment horizontal="center"/>
    </xf>
    <xf numFmtId="0" fontId="6" fillId="8" borderId="4" xfId="1" applyFont="1" applyFill="1" applyBorder="1" applyAlignment="1">
      <alignment horizontal="center" vertical="center" wrapText="1"/>
    </xf>
    <xf numFmtId="0" fontId="6" fillId="0" borderId="1" xfId="1" applyFont="1" applyBorder="1" applyAlignment="1">
      <alignment horizontal="center" wrapText="1"/>
    </xf>
    <xf numFmtId="0" fontId="6" fillId="0" borderId="2" xfId="1" applyFont="1" applyBorder="1" applyAlignment="1">
      <alignment horizontal="center" wrapText="1"/>
    </xf>
    <xf numFmtId="0" fontId="6" fillId="0" borderId="13" xfId="1" applyFont="1" applyBorder="1" applyAlignment="1">
      <alignment horizontal="center" wrapText="1"/>
    </xf>
    <xf numFmtId="0" fontId="6" fillId="0" borderId="1" xfId="1" applyFont="1" applyBorder="1" applyAlignment="1">
      <alignment horizontal="center" vertical="center"/>
    </xf>
    <xf numFmtId="0" fontId="6" fillId="0" borderId="13" xfId="1" applyFont="1" applyBorder="1" applyAlignment="1">
      <alignment horizontal="center" vertical="center"/>
    </xf>
    <xf numFmtId="0" fontId="7" fillId="0" borderId="0" xfId="1" applyFont="1" applyAlignment="1">
      <alignment horizontal="left" wrapText="1"/>
    </xf>
    <xf numFmtId="0" fontId="23" fillId="0" borderId="1" xfId="1" applyFont="1" applyBorder="1" applyAlignment="1">
      <alignment horizontal="center" vertical="center" wrapText="1"/>
    </xf>
    <xf numFmtId="0" fontId="23" fillId="0" borderId="2" xfId="1" applyFont="1" applyBorder="1" applyAlignment="1">
      <alignment horizontal="center" vertical="center" wrapText="1"/>
    </xf>
    <xf numFmtId="0" fontId="23" fillId="0" borderId="13" xfId="1" applyFont="1" applyBorder="1" applyAlignment="1">
      <alignment horizontal="center" vertical="center" wrapText="1"/>
    </xf>
    <xf numFmtId="0" fontId="24" fillId="8" borderId="0" xfId="1" applyFont="1" applyFill="1" applyAlignment="1">
      <alignment horizontal="center" vertical="center" wrapText="1"/>
    </xf>
    <xf numFmtId="41" fontId="6" fillId="8" borderId="1" xfId="17" applyFont="1" applyFill="1" applyBorder="1" applyAlignment="1">
      <alignment horizontal="left" vertical="center" wrapText="1"/>
    </xf>
    <xf numFmtId="41" fontId="6" fillId="8" borderId="13" xfId="17" applyFont="1" applyFill="1" applyBorder="1" applyAlignment="1">
      <alignment horizontal="left" vertical="center" wrapText="1"/>
    </xf>
    <xf numFmtId="41" fontId="6" fillId="0" borderId="1" xfId="17" applyFont="1" applyBorder="1" applyAlignment="1">
      <alignment horizontal="center" vertical="center" wrapText="1"/>
    </xf>
    <xf numFmtId="41" fontId="6" fillId="0" borderId="13" xfId="17" applyFont="1" applyBorder="1" applyAlignment="1">
      <alignment horizontal="center" vertical="center" wrapText="1"/>
    </xf>
    <xf numFmtId="41" fontId="6" fillId="0" borderId="1" xfId="1" applyNumberFormat="1" applyFont="1" applyBorder="1" applyAlignment="1">
      <alignment horizontal="center" vertical="center"/>
    </xf>
    <xf numFmtId="41" fontId="6" fillId="0" borderId="1" xfId="1" applyNumberFormat="1" applyFont="1" applyBorder="1" applyAlignment="1">
      <alignment horizontal="center" vertical="center" wrapText="1"/>
    </xf>
    <xf numFmtId="0" fontId="1" fillId="6" borderId="26" xfId="0" applyFont="1" applyFill="1" applyBorder="1" applyAlignment="1">
      <alignment horizontal="left" vertical="center"/>
    </xf>
    <xf numFmtId="0" fontId="1" fillId="6" borderId="27" xfId="0" applyFont="1" applyFill="1" applyBorder="1" applyAlignment="1">
      <alignment horizontal="left" vertical="center"/>
    </xf>
    <xf numFmtId="0" fontId="1" fillId="6" borderId="37" xfId="0" applyFont="1" applyFill="1" applyBorder="1" applyAlignment="1">
      <alignment horizontal="left" vertical="center"/>
    </xf>
    <xf numFmtId="1" fontId="5" fillId="5" borderId="26" xfId="0" applyNumberFormat="1" applyFont="1" applyFill="1" applyBorder="1" applyAlignment="1">
      <alignment horizontal="left" vertical="center" wrapText="1"/>
    </xf>
    <xf numFmtId="1" fontId="5" fillId="5" borderId="27" xfId="0" applyNumberFormat="1" applyFont="1" applyFill="1" applyBorder="1" applyAlignment="1">
      <alignment horizontal="left" vertical="center" wrapText="1"/>
    </xf>
    <xf numFmtId="1" fontId="5" fillId="5" borderId="37" xfId="0" applyNumberFormat="1" applyFont="1" applyFill="1" applyBorder="1" applyAlignment="1">
      <alignment horizontal="left" vertical="center" wrapText="1"/>
    </xf>
    <xf numFmtId="1" fontId="1" fillId="9" borderId="21" xfId="0" applyNumberFormat="1" applyFont="1" applyFill="1" applyBorder="1" applyAlignment="1">
      <alignment horizontal="left" vertical="center" wrapText="1"/>
    </xf>
    <xf numFmtId="1" fontId="1" fillId="9" borderId="0" xfId="0" applyNumberFormat="1" applyFont="1" applyFill="1" applyAlignment="1">
      <alignment horizontal="left" vertical="center" wrapText="1"/>
    </xf>
    <xf numFmtId="1" fontId="1" fillId="9" borderId="22" xfId="0" applyNumberFormat="1" applyFont="1" applyFill="1" applyBorder="1" applyAlignment="1">
      <alignment horizontal="left" vertical="center" wrapText="1"/>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37" xfId="0" applyFont="1" applyBorder="1" applyAlignment="1">
      <alignment horizontal="left" vertical="center" wrapText="1"/>
    </xf>
    <xf numFmtId="1" fontId="5" fillId="5" borderId="21" xfId="0" applyNumberFormat="1" applyFont="1" applyFill="1" applyBorder="1" applyAlignment="1">
      <alignment horizontal="left" vertical="center" wrapText="1"/>
    </xf>
    <xf numFmtId="1" fontId="5" fillId="5" borderId="0" xfId="0" applyNumberFormat="1" applyFont="1" applyFill="1" applyAlignment="1">
      <alignment horizontal="left" vertical="center" wrapText="1"/>
    </xf>
    <xf numFmtId="1" fontId="5" fillId="5" borderId="22" xfId="0" applyNumberFormat="1" applyFont="1" applyFill="1" applyBorder="1" applyAlignment="1">
      <alignment horizontal="left" vertical="center" wrapText="1"/>
    </xf>
    <xf numFmtId="1" fontId="1" fillId="0" borderId="28" xfId="0" applyNumberFormat="1" applyFont="1" applyBorder="1" applyAlignment="1">
      <alignment horizontal="center" vertical="center" wrapText="1"/>
    </xf>
    <xf numFmtId="1" fontId="1" fillId="0" borderId="29" xfId="0" applyNumberFormat="1" applyFont="1" applyBorder="1" applyAlignment="1">
      <alignment horizontal="center" vertical="center" wrapText="1"/>
    </xf>
    <xf numFmtId="1" fontId="1" fillId="0" borderId="30" xfId="0" applyNumberFormat="1" applyFont="1" applyBorder="1" applyAlignment="1">
      <alignment horizontal="center" vertical="center" wrapText="1"/>
    </xf>
    <xf numFmtId="174" fontId="1" fillId="6" borderId="18" xfId="5" applyNumberFormat="1" applyFont="1" applyFill="1" applyBorder="1" applyAlignment="1">
      <alignment horizontal="center" vertical="center" wrapText="1"/>
    </xf>
    <xf numFmtId="174" fontId="1" fillId="6" borderId="19" xfId="5" applyNumberFormat="1" applyFont="1" applyFill="1" applyBorder="1" applyAlignment="1">
      <alignment horizontal="center" vertical="center" wrapText="1"/>
    </xf>
    <xf numFmtId="174" fontId="1" fillId="6" borderId="20" xfId="5" applyNumberFormat="1" applyFont="1" applyFill="1" applyBorder="1" applyAlignment="1">
      <alignment horizontal="center" vertical="center" wrapText="1"/>
    </xf>
    <xf numFmtId="174" fontId="1" fillId="6" borderId="26" xfId="5" applyNumberFormat="1" applyFont="1" applyFill="1" applyBorder="1" applyAlignment="1">
      <alignment horizontal="center" vertical="center" wrapText="1"/>
    </xf>
    <xf numFmtId="174" fontId="1" fillId="6" borderId="27" xfId="5" applyNumberFormat="1" applyFont="1" applyFill="1" applyBorder="1" applyAlignment="1">
      <alignment horizontal="center" vertical="center" wrapText="1"/>
    </xf>
    <xf numFmtId="175" fontId="1" fillId="6" borderId="26" xfId="5" applyNumberFormat="1" applyFont="1" applyFill="1" applyBorder="1" applyAlignment="1">
      <alignment horizontal="center" vertical="center" wrapText="1"/>
    </xf>
    <xf numFmtId="175" fontId="1" fillId="6" borderId="27" xfId="5" applyNumberFormat="1" applyFont="1" applyFill="1" applyBorder="1" applyAlignment="1">
      <alignment horizontal="center" vertical="center" wrapText="1"/>
    </xf>
    <xf numFmtId="175" fontId="1" fillId="6" borderId="37" xfId="5" applyNumberFormat="1" applyFont="1" applyFill="1" applyBorder="1" applyAlignment="1">
      <alignment horizontal="center" vertical="center" wrapText="1"/>
    </xf>
    <xf numFmtId="0" fontId="1" fillId="6" borderId="26" xfId="5" applyFont="1" applyFill="1" applyBorder="1" applyAlignment="1">
      <alignment horizontal="center" vertical="center" wrapText="1"/>
    </xf>
    <xf numFmtId="0" fontId="1" fillId="6" borderId="37" xfId="5" applyFont="1" applyFill="1" applyBorder="1" applyAlignment="1">
      <alignment horizontal="center" vertical="center" wrapText="1"/>
    </xf>
    <xf numFmtId="0" fontId="1" fillId="6" borderId="24" xfId="5" applyFont="1" applyFill="1" applyBorder="1" applyAlignment="1">
      <alignment horizontal="center" vertical="center" wrapText="1"/>
    </xf>
    <xf numFmtId="0" fontId="1" fillId="6" borderId="25" xfId="5" applyFont="1" applyFill="1" applyBorder="1" applyAlignment="1">
      <alignment horizontal="center" vertical="center" wrapText="1"/>
    </xf>
    <xf numFmtId="1" fontId="5" fillId="9" borderId="26" xfId="0" applyNumberFormat="1" applyFont="1" applyFill="1" applyBorder="1" applyAlignment="1">
      <alignment horizontal="center" vertical="center" wrapText="1"/>
    </xf>
    <xf numFmtId="1" fontId="5" fillId="9" borderId="27" xfId="0" applyNumberFormat="1" applyFont="1" applyFill="1" applyBorder="1" applyAlignment="1">
      <alignment horizontal="center" vertical="center" wrapText="1"/>
    </xf>
    <xf numFmtId="1" fontId="5" fillId="9" borderId="37" xfId="0" applyNumberFormat="1" applyFont="1" applyFill="1" applyBorder="1" applyAlignment="1">
      <alignment horizontal="center" vertical="center" wrapText="1"/>
    </xf>
    <xf numFmtId="174" fontId="1" fillId="6" borderId="18" xfId="5" applyNumberFormat="1" applyFont="1" applyFill="1" applyBorder="1" applyAlignment="1">
      <alignment horizontal="left" vertical="center"/>
    </xf>
    <xf numFmtId="174" fontId="1" fillId="6" borderId="20" xfId="5" applyNumberFormat="1" applyFont="1" applyFill="1" applyBorder="1" applyAlignment="1">
      <alignment horizontal="left" vertical="center"/>
    </xf>
    <xf numFmtId="174" fontId="1" fillId="6" borderId="21" xfId="5" applyNumberFormat="1" applyFont="1" applyFill="1" applyBorder="1" applyAlignment="1">
      <alignment horizontal="left" vertical="center"/>
    </xf>
    <xf numFmtId="174" fontId="1" fillId="6" borderId="0" xfId="5" applyNumberFormat="1" applyFont="1" applyFill="1" applyAlignment="1">
      <alignment horizontal="left" vertical="center"/>
    </xf>
    <xf numFmtId="174" fontId="1" fillId="6" borderId="23" xfId="5" applyNumberFormat="1" applyFont="1" applyFill="1" applyBorder="1" applyAlignment="1">
      <alignment horizontal="left" vertical="center"/>
    </xf>
    <xf numFmtId="174" fontId="1" fillId="6" borderId="25" xfId="5" applyNumberFormat="1" applyFont="1" applyFill="1" applyBorder="1" applyAlignment="1">
      <alignment horizontal="left" vertical="center"/>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24" xfId="0" applyFont="1" applyBorder="1" applyAlignment="1">
      <alignment vertical="center" wrapText="1"/>
    </xf>
    <xf numFmtId="0" fontId="1" fillId="0" borderId="25" xfId="0" applyFont="1" applyBorder="1" applyAlignment="1">
      <alignment vertical="center" wrapText="1"/>
    </xf>
    <xf numFmtId="175" fontId="1" fillId="6" borderId="19" xfId="5" applyNumberFormat="1" applyFont="1" applyFill="1" applyBorder="1" applyAlignment="1">
      <alignment horizontal="center" vertical="center" wrapText="1"/>
    </xf>
    <xf numFmtId="175" fontId="1" fillId="6" borderId="20" xfId="5" applyNumberFormat="1" applyFont="1" applyFill="1" applyBorder="1" applyAlignment="1">
      <alignment horizontal="center" vertical="center" wrapText="1"/>
    </xf>
    <xf numFmtId="175" fontId="1" fillId="6" borderId="0" xfId="5" applyNumberFormat="1" applyFont="1" applyFill="1" applyAlignment="1">
      <alignment horizontal="center" vertical="center" wrapText="1"/>
    </xf>
    <xf numFmtId="175" fontId="1" fillId="6" borderId="22" xfId="5" applyNumberFormat="1" applyFont="1" applyFill="1" applyBorder="1" applyAlignment="1">
      <alignment horizontal="center" vertical="center" wrapText="1"/>
    </xf>
    <xf numFmtId="0" fontId="1" fillId="2" borderId="17" xfId="12" applyFont="1" applyFill="1" applyBorder="1" applyAlignment="1">
      <alignment horizontal="center" vertical="center"/>
    </xf>
  </cellXfs>
  <cellStyles count="18">
    <cellStyle name="Comma 2" xfId="4" xr:uid="{00000000-0005-0000-0000-000000000000}"/>
    <cellStyle name="Currency 2" xfId="11" xr:uid="{00000000-0005-0000-0000-000001000000}"/>
    <cellStyle name="Millares" xfId="2" builtinId="3"/>
    <cellStyle name="Millares [0]" xfId="17" builtinId="6"/>
    <cellStyle name="Millares 3" xfId="6" xr:uid="{00000000-0005-0000-0000-000004000000}"/>
    <cellStyle name="Moneda" xfId="16" builtinId="4"/>
    <cellStyle name="Moneda [0]" xfId="14" builtinId="7"/>
    <cellStyle name="Normal" xfId="0" builtinId="0"/>
    <cellStyle name="Normal 2" xfId="1" xr:uid="{00000000-0005-0000-0000-000008000000}"/>
    <cellStyle name="Normal 2 2" xfId="5" xr:uid="{00000000-0005-0000-0000-000009000000}"/>
    <cellStyle name="Normal 2 2 2" xfId="8" xr:uid="{00000000-0005-0000-0000-00000A000000}"/>
    <cellStyle name="Normal 2 2 3" xfId="10" xr:uid="{00000000-0005-0000-0000-00000B000000}"/>
    <cellStyle name="Normal 2 3" xfId="7" xr:uid="{00000000-0005-0000-0000-00000C000000}"/>
    <cellStyle name="Normal 2 3 2" xfId="15" xr:uid="{00000000-0005-0000-0000-00000D000000}"/>
    <cellStyle name="Normal 3 2" xfId="12" xr:uid="{00000000-0005-0000-0000-00000E000000}"/>
    <cellStyle name="Normal 3 3 2" xfId="9" xr:uid="{00000000-0005-0000-0000-00000F000000}"/>
    <cellStyle name="Porcentaje" xfId="3" builtinId="5"/>
    <cellStyle name="Porcentaje 2" xfId="13" xr:uid="{00000000-0005-0000-0000-000011000000}"/>
  </cellStyles>
  <dxfs count="0"/>
  <tableStyles count="0" defaultTableStyle="TableStyleMedium2"/>
  <colors>
    <mruColors>
      <color rgb="FFFAFAFA"/>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12</xdr:col>
      <xdr:colOff>463301</xdr:colOff>
      <xdr:row>22</xdr:row>
      <xdr:rowOff>0</xdr:rowOff>
    </xdr:from>
    <xdr:to>
      <xdr:col>23</xdr:col>
      <xdr:colOff>198782</xdr:colOff>
      <xdr:row>25</xdr:row>
      <xdr:rowOff>84666</xdr:rowOff>
    </xdr:to>
    <xdr:sp macro="" textlink="">
      <xdr:nvSpPr>
        <xdr:cNvPr id="11" name="Speech Bubble: Rectangle 4">
          <a:extLst>
            <a:ext uri="{FF2B5EF4-FFF2-40B4-BE49-F238E27FC236}">
              <a16:creationId xmlns:a16="http://schemas.microsoft.com/office/drawing/2014/main" id="{00000000-0008-0000-0000-00000B000000}"/>
            </a:ext>
          </a:extLst>
        </xdr:cNvPr>
        <xdr:cNvSpPr/>
      </xdr:nvSpPr>
      <xdr:spPr>
        <a:xfrm>
          <a:off x="13597218" y="4960055"/>
          <a:ext cx="4434481" cy="702028"/>
        </a:xfrm>
        <a:prstGeom prst="wedgeRectCallout">
          <a:avLst>
            <a:gd name="adj1" fmla="val -61102"/>
            <a:gd name="adj2" fmla="val 30447"/>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baseline="0">
              <a:solidFill>
                <a:schemeClr val="tx1"/>
              </a:solidFill>
              <a:latin typeface="Arial"/>
              <a:ea typeface="+mn-ea"/>
              <a:cs typeface="+mn-cs"/>
            </a:rPr>
            <a:t>En este régimen formarán parte de la Base Imponible tanto las rentas percibidas con motivo de participaciones en otras empresas (ya sean afectas o no) como el incremento por el IDPC asociado a dichas rentas.</a:t>
          </a:r>
        </a:p>
      </xdr:txBody>
    </xdr:sp>
    <xdr:clientData/>
  </xdr:twoCellAnchor>
  <xdr:twoCellAnchor>
    <xdr:from>
      <xdr:col>12</xdr:col>
      <xdr:colOff>525198</xdr:colOff>
      <xdr:row>43</xdr:row>
      <xdr:rowOff>187324</xdr:rowOff>
    </xdr:from>
    <xdr:to>
      <xdr:col>22</xdr:col>
      <xdr:colOff>196097</xdr:colOff>
      <xdr:row>48</xdr:row>
      <xdr:rowOff>74084</xdr:rowOff>
    </xdr:to>
    <xdr:sp macro="" textlink="">
      <xdr:nvSpPr>
        <xdr:cNvPr id="13" name="Speech Bubble: Rectangle 4">
          <a:extLst>
            <a:ext uri="{FF2B5EF4-FFF2-40B4-BE49-F238E27FC236}">
              <a16:creationId xmlns:a16="http://schemas.microsoft.com/office/drawing/2014/main" id="{00000000-0008-0000-0000-00000D000000}"/>
            </a:ext>
          </a:extLst>
        </xdr:cNvPr>
        <xdr:cNvSpPr/>
      </xdr:nvSpPr>
      <xdr:spPr>
        <a:xfrm>
          <a:off x="12643115" y="8177741"/>
          <a:ext cx="3756065" cy="733426"/>
        </a:xfrm>
        <a:prstGeom prst="wedgeRectCallout">
          <a:avLst>
            <a:gd name="adj1" fmla="val -66833"/>
            <a:gd name="adj2" fmla="val -131667"/>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En</a:t>
          </a:r>
          <a:r>
            <a:rPr lang="es-CL" sz="1000" baseline="0">
              <a:solidFill>
                <a:schemeClr val="tx1"/>
              </a:solidFill>
              <a:latin typeface="Arial"/>
            </a:rPr>
            <a:t> este régimen los gastos del inciso primero, segundo y tercero del artículo 21 de la LIR no deben ser rebajados de la determinación de la Base Imponible.</a:t>
          </a:r>
          <a:endParaRPr lang="es-CL" sz="1000">
            <a:solidFill>
              <a:schemeClr val="tx1"/>
            </a:solidFill>
            <a:latin typeface="Arial"/>
          </a:endParaRPr>
        </a:p>
      </xdr:txBody>
    </xdr:sp>
    <xdr:clientData/>
  </xdr:twoCellAnchor>
  <xdr:twoCellAnchor>
    <xdr:from>
      <xdr:col>12</xdr:col>
      <xdr:colOff>465666</xdr:colOff>
      <xdr:row>26</xdr:row>
      <xdr:rowOff>141111</xdr:rowOff>
    </xdr:from>
    <xdr:to>
      <xdr:col>23</xdr:col>
      <xdr:colOff>214248</xdr:colOff>
      <xdr:row>29</xdr:row>
      <xdr:rowOff>169333</xdr:rowOff>
    </xdr:to>
    <xdr:sp macro="" textlink="">
      <xdr:nvSpPr>
        <xdr:cNvPr id="14" name="Speech Bubble: Rectangle 4">
          <a:extLst>
            <a:ext uri="{FF2B5EF4-FFF2-40B4-BE49-F238E27FC236}">
              <a16:creationId xmlns:a16="http://schemas.microsoft.com/office/drawing/2014/main" id="{00000000-0008-0000-0000-00000E000000}"/>
            </a:ext>
          </a:extLst>
        </xdr:cNvPr>
        <xdr:cNvSpPr/>
      </xdr:nvSpPr>
      <xdr:spPr>
        <a:xfrm>
          <a:off x="12583583" y="5189361"/>
          <a:ext cx="4447582" cy="567972"/>
        </a:xfrm>
        <a:prstGeom prst="wedgeRectCallout">
          <a:avLst>
            <a:gd name="adj1" fmla="val -61155"/>
            <a:gd name="adj2" fmla="val -31175"/>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just"/>
          <a:r>
            <a:rPr lang="es-CL" sz="1000">
              <a:solidFill>
                <a:schemeClr val="tx1"/>
              </a:solidFill>
              <a:latin typeface="Arial"/>
            </a:rPr>
            <a:t>Asimismo formarán</a:t>
          </a:r>
          <a:r>
            <a:rPr lang="es-CL" sz="1000" baseline="0">
              <a:solidFill>
                <a:schemeClr val="tx1"/>
              </a:solidFill>
              <a:latin typeface="Arial"/>
            </a:rPr>
            <a:t> parte de la base imponible de impuestos finales </a:t>
          </a:r>
          <a:r>
            <a:rPr lang="es-CL" sz="1000">
              <a:solidFill>
                <a:schemeClr val="tx1"/>
              </a:solidFill>
              <a:latin typeface="Arial"/>
            </a:rPr>
            <a:t>todos</a:t>
          </a:r>
          <a:r>
            <a:rPr lang="es-CL" sz="1000" baseline="0">
              <a:solidFill>
                <a:schemeClr val="tx1"/>
              </a:solidFill>
              <a:latin typeface="Arial"/>
            </a:rPr>
            <a:t> los ingresos, sin considerar su fuente de origen ni si se trata de rentas con tributación cumplida, ingresos no renta o rentas exentas.</a:t>
          </a:r>
          <a:endParaRPr lang="es-CL" sz="1000">
            <a:solidFill>
              <a:schemeClr val="tx1"/>
            </a:solidFill>
            <a:latin typeface="Arial"/>
          </a:endParaRPr>
        </a:p>
      </xdr:txBody>
    </xdr:sp>
    <xdr:clientData/>
  </xdr:twoCellAnchor>
  <xdr:twoCellAnchor>
    <xdr:from>
      <xdr:col>7</xdr:col>
      <xdr:colOff>522443</xdr:colOff>
      <xdr:row>62</xdr:row>
      <xdr:rowOff>74544</xdr:rowOff>
    </xdr:from>
    <xdr:to>
      <xdr:col>11</xdr:col>
      <xdr:colOff>764100</xdr:colOff>
      <xdr:row>65</xdr:row>
      <xdr:rowOff>142314</xdr:rowOff>
    </xdr:to>
    <xdr:sp macro="" textlink="">
      <xdr:nvSpPr>
        <xdr:cNvPr id="15" name="Speech Bubble: Rectangle 5">
          <a:extLst>
            <a:ext uri="{FF2B5EF4-FFF2-40B4-BE49-F238E27FC236}">
              <a16:creationId xmlns:a16="http://schemas.microsoft.com/office/drawing/2014/main" id="{00000000-0008-0000-0000-00000F000000}"/>
            </a:ext>
          </a:extLst>
        </xdr:cNvPr>
        <xdr:cNvSpPr/>
      </xdr:nvSpPr>
      <xdr:spPr>
        <a:xfrm>
          <a:off x="7803776" y="11134127"/>
          <a:ext cx="4136324" cy="723937"/>
        </a:xfrm>
        <a:prstGeom prst="wedgeRectCallout">
          <a:avLst>
            <a:gd name="adj1" fmla="val -62118"/>
            <a:gd name="adj2" fmla="val 30791"/>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El</a:t>
          </a:r>
          <a:r>
            <a:rPr lang="es-CL" sz="1000" baseline="0">
              <a:solidFill>
                <a:schemeClr val="tx1"/>
              </a:solidFill>
              <a:latin typeface="Arial"/>
            </a:rPr>
            <a:t> régimen de Transparencia Tributaria, es un régimen de rentas con tributación cumplida, por lo que todos los retiros efectivos que realicen los propietarios NO van a forman parte de la base de impuestos finales del F-22.</a:t>
          </a:r>
          <a:endParaRPr lang="es-CL" sz="1000">
            <a:solidFill>
              <a:schemeClr val="tx1"/>
            </a:solidFill>
            <a:latin typeface="Arial"/>
          </a:endParaRPr>
        </a:p>
      </xdr:txBody>
    </xdr:sp>
    <xdr:clientData/>
  </xdr:twoCellAnchor>
  <xdr:twoCellAnchor>
    <xdr:from>
      <xdr:col>12</xdr:col>
      <xdr:colOff>328083</xdr:colOff>
      <xdr:row>11</xdr:row>
      <xdr:rowOff>45358</xdr:rowOff>
    </xdr:from>
    <xdr:to>
      <xdr:col>23</xdr:col>
      <xdr:colOff>278062</xdr:colOff>
      <xdr:row>14</xdr:row>
      <xdr:rowOff>0</xdr:rowOff>
    </xdr:to>
    <xdr:sp macro="" textlink="">
      <xdr:nvSpPr>
        <xdr:cNvPr id="16" name="Speech Bubble: Rectangle 4">
          <a:extLst>
            <a:ext uri="{FF2B5EF4-FFF2-40B4-BE49-F238E27FC236}">
              <a16:creationId xmlns:a16="http://schemas.microsoft.com/office/drawing/2014/main" id="{00000000-0008-0000-0000-000010000000}"/>
            </a:ext>
          </a:extLst>
        </xdr:cNvPr>
        <xdr:cNvSpPr/>
      </xdr:nvSpPr>
      <xdr:spPr>
        <a:xfrm>
          <a:off x="12446000" y="2225525"/>
          <a:ext cx="4648979" cy="600225"/>
        </a:xfrm>
        <a:prstGeom prst="wedgeRectCallout">
          <a:avLst>
            <a:gd name="adj1" fmla="val -83257"/>
            <a:gd name="adj2" fmla="val 90794"/>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La</a:t>
          </a:r>
          <a:r>
            <a:rPr lang="es-CL" sz="1000" baseline="0">
              <a:solidFill>
                <a:schemeClr val="tx1"/>
              </a:solidFill>
              <a:latin typeface="Arial"/>
            </a:rPr>
            <a:t> norma del art. 14 letra D) N° 8 LIR, señala que las ventas a un relacionado que tribute bajo las normas de la letra A) del art. 14 de la LIR se reconocerán en el ejercicio de su devengo.</a:t>
          </a:r>
          <a:endParaRPr lang="es-CL" sz="1000">
            <a:solidFill>
              <a:schemeClr val="tx1"/>
            </a:solidFill>
            <a:latin typeface="Arial"/>
          </a:endParaRPr>
        </a:p>
      </xdr:txBody>
    </xdr:sp>
    <xdr:clientData/>
  </xdr:twoCellAnchor>
  <xdr:twoCellAnchor>
    <xdr:from>
      <xdr:col>12</xdr:col>
      <xdr:colOff>340532</xdr:colOff>
      <xdr:row>15</xdr:row>
      <xdr:rowOff>63499</xdr:rowOff>
    </xdr:from>
    <xdr:to>
      <xdr:col>23</xdr:col>
      <xdr:colOff>169332</xdr:colOff>
      <xdr:row>18</xdr:row>
      <xdr:rowOff>21166</xdr:rowOff>
    </xdr:to>
    <xdr:sp macro="" textlink="">
      <xdr:nvSpPr>
        <xdr:cNvPr id="17" name="Speech Bubble: Rectangle 16">
          <a:extLst>
            <a:ext uri="{FF2B5EF4-FFF2-40B4-BE49-F238E27FC236}">
              <a16:creationId xmlns:a16="http://schemas.microsoft.com/office/drawing/2014/main" id="{00000000-0008-0000-0000-000011000000}"/>
            </a:ext>
          </a:extLst>
        </xdr:cNvPr>
        <xdr:cNvSpPr/>
      </xdr:nvSpPr>
      <xdr:spPr>
        <a:xfrm>
          <a:off x="12458449" y="3047999"/>
          <a:ext cx="4527800" cy="497417"/>
        </a:xfrm>
        <a:prstGeom prst="wedgeRectCallout">
          <a:avLst>
            <a:gd name="adj1" fmla="val -59219"/>
            <a:gd name="adj2" fmla="val -11774"/>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Ingreso devengado </a:t>
          </a:r>
          <a:r>
            <a:rPr lang="es-CL" sz="1000" baseline="0">
              <a:solidFill>
                <a:schemeClr val="tx1"/>
              </a:solidFill>
              <a:latin typeface="Arial"/>
            </a:rPr>
            <a:t>en el año 2024, el cual debe reconocerse en el año 2025 por haberse percibido.</a:t>
          </a:r>
          <a:endParaRPr lang="es-CL" sz="1000">
            <a:solidFill>
              <a:schemeClr val="tx1"/>
            </a:solidFill>
            <a:latin typeface="Arial"/>
          </a:endParaRPr>
        </a:p>
      </xdr:txBody>
    </xdr:sp>
    <xdr:clientData/>
  </xdr:twoCellAnchor>
  <xdr:twoCellAnchor>
    <xdr:from>
      <xdr:col>12</xdr:col>
      <xdr:colOff>523565</xdr:colOff>
      <xdr:row>32</xdr:row>
      <xdr:rowOff>157428</xdr:rowOff>
    </xdr:from>
    <xdr:to>
      <xdr:col>22</xdr:col>
      <xdr:colOff>158742</xdr:colOff>
      <xdr:row>36</xdr:row>
      <xdr:rowOff>116417</xdr:rowOff>
    </xdr:to>
    <xdr:sp macro="" textlink="">
      <xdr:nvSpPr>
        <xdr:cNvPr id="18" name="Speech Bubble: Rectangle 17">
          <a:extLst>
            <a:ext uri="{FF2B5EF4-FFF2-40B4-BE49-F238E27FC236}">
              <a16:creationId xmlns:a16="http://schemas.microsoft.com/office/drawing/2014/main" id="{00000000-0008-0000-0000-000012000000}"/>
            </a:ext>
          </a:extLst>
        </xdr:cNvPr>
        <xdr:cNvSpPr/>
      </xdr:nvSpPr>
      <xdr:spPr>
        <a:xfrm>
          <a:off x="13657482" y="7142428"/>
          <a:ext cx="3720343" cy="593989"/>
        </a:xfrm>
        <a:prstGeom prst="wedgeRectCallout">
          <a:avLst>
            <a:gd name="adj1" fmla="val -64659"/>
            <a:gd name="adj2" fmla="val 102386"/>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Dado</a:t>
          </a:r>
          <a:r>
            <a:rPr lang="es-CL" sz="1000" baseline="0">
              <a:solidFill>
                <a:schemeClr val="tx1"/>
              </a:solidFill>
              <a:latin typeface="Arial"/>
            </a:rPr>
            <a:t> que </a:t>
          </a:r>
          <a:r>
            <a:rPr lang="es-CL" sz="1000" baseline="0">
              <a:solidFill>
                <a:schemeClr val="tx1"/>
              </a:solidFill>
              <a:latin typeface="Arial"/>
              <a:ea typeface="+mn-ea"/>
              <a:cs typeface="+mn-cs"/>
            </a:rPr>
            <a:t>corresponde a gastos, compras o servicios del año 2024 y éstos no fueron reconocidos como gasto en la BI en ese año, deben ser rebajados de la BI del año 2025.</a:t>
          </a:r>
        </a:p>
      </xdr:txBody>
    </xdr:sp>
    <xdr:clientData/>
  </xdr:twoCellAnchor>
  <xdr:twoCellAnchor>
    <xdr:from>
      <xdr:col>12</xdr:col>
      <xdr:colOff>514848</xdr:colOff>
      <xdr:row>38</xdr:row>
      <xdr:rowOff>32994</xdr:rowOff>
    </xdr:from>
    <xdr:to>
      <xdr:col>22</xdr:col>
      <xdr:colOff>99617</xdr:colOff>
      <xdr:row>42</xdr:row>
      <xdr:rowOff>88957</xdr:rowOff>
    </xdr:to>
    <xdr:sp macro="" textlink="">
      <xdr:nvSpPr>
        <xdr:cNvPr id="19" name="Speech Bubble: Rectangle 18">
          <a:extLst>
            <a:ext uri="{FF2B5EF4-FFF2-40B4-BE49-F238E27FC236}">
              <a16:creationId xmlns:a16="http://schemas.microsoft.com/office/drawing/2014/main" id="{00000000-0008-0000-0000-000013000000}"/>
            </a:ext>
          </a:extLst>
        </xdr:cNvPr>
        <xdr:cNvSpPr/>
      </xdr:nvSpPr>
      <xdr:spPr>
        <a:xfrm>
          <a:off x="13648765" y="7970494"/>
          <a:ext cx="3669935" cy="690963"/>
        </a:xfrm>
        <a:prstGeom prst="wedgeRectCallout">
          <a:avLst>
            <a:gd name="adj1" fmla="val -66994"/>
            <a:gd name="adj2" fmla="val -16613"/>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Desde</a:t>
          </a:r>
          <a:r>
            <a:rPr lang="es-CL" sz="1000" baseline="0">
              <a:solidFill>
                <a:schemeClr val="tx1"/>
              </a:solidFill>
              <a:latin typeface="Arial"/>
            </a:rPr>
            <a:t> la tabla de amortización, proporcionada por el Banco, se extrajo que del total de la cuota pagada ($500.000) el monto de capital ascendía a $220.000 y los intereses a $280.000.</a:t>
          </a:r>
          <a:endParaRPr lang="es-CL" sz="1000">
            <a:solidFill>
              <a:schemeClr val="tx1"/>
            </a:solidFill>
            <a:latin typeface="Arial"/>
          </a:endParaRPr>
        </a:p>
      </xdr:txBody>
    </xdr:sp>
    <xdr:clientData/>
  </xdr:twoCellAnchor>
  <xdr:twoCellAnchor>
    <xdr:from>
      <xdr:col>7</xdr:col>
      <xdr:colOff>583328</xdr:colOff>
      <xdr:row>69</xdr:row>
      <xdr:rowOff>137582</xdr:rowOff>
    </xdr:from>
    <xdr:to>
      <xdr:col>11</xdr:col>
      <xdr:colOff>740832</xdr:colOff>
      <xdr:row>73</xdr:row>
      <xdr:rowOff>31749</xdr:rowOff>
    </xdr:to>
    <xdr:sp macro="" textlink="">
      <xdr:nvSpPr>
        <xdr:cNvPr id="22" name="Speech Bubble: Rectangle 21">
          <a:extLst>
            <a:ext uri="{FF2B5EF4-FFF2-40B4-BE49-F238E27FC236}">
              <a16:creationId xmlns:a16="http://schemas.microsoft.com/office/drawing/2014/main" id="{00000000-0008-0000-0000-000016000000}"/>
            </a:ext>
          </a:extLst>
        </xdr:cNvPr>
        <xdr:cNvSpPr/>
      </xdr:nvSpPr>
      <xdr:spPr>
        <a:xfrm>
          <a:off x="7864661" y="12530665"/>
          <a:ext cx="4052171" cy="719667"/>
        </a:xfrm>
        <a:prstGeom prst="wedgeRectCallout">
          <a:avLst>
            <a:gd name="adj1" fmla="val -63450"/>
            <a:gd name="adj2" fmla="val 30821"/>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El monto del reajuste del PPM ascendió a $811  </a:t>
          </a:r>
          <a:r>
            <a:rPr lang="es-CL" sz="1000">
              <a:solidFill>
                <a:schemeClr val="tx1"/>
              </a:solidFill>
              <a:effectLst/>
              <a:latin typeface="Arial"/>
              <a:ea typeface="+mn-ea"/>
              <a:cs typeface="+mn-cs"/>
            </a:rPr>
            <a:t>($270.811 - $270.000)</a:t>
          </a:r>
          <a:r>
            <a:rPr lang="es-CL" sz="1000">
              <a:solidFill>
                <a:schemeClr val="tx1"/>
              </a:solidFill>
              <a:latin typeface="Arial"/>
            </a:rPr>
            <a:t> el cual debe ser reconocido en la Base</a:t>
          </a:r>
          <a:r>
            <a:rPr lang="es-CL" sz="1000" baseline="0">
              <a:solidFill>
                <a:schemeClr val="tx1"/>
              </a:solidFill>
              <a:latin typeface="Arial"/>
            </a:rPr>
            <a:t> Imponible determinada </a:t>
          </a:r>
          <a:r>
            <a:rPr lang="es-CL" sz="1000">
              <a:solidFill>
                <a:schemeClr val="tx1"/>
              </a:solidFill>
              <a:latin typeface="Arial"/>
            </a:rPr>
            <a:t>al 31 de diciembre del 2025.</a:t>
          </a:r>
        </a:p>
      </xdr:txBody>
    </xdr:sp>
    <xdr:clientData/>
  </xdr:twoCellAnchor>
  <xdr:twoCellAnchor>
    <xdr:from>
      <xdr:col>12</xdr:col>
      <xdr:colOff>427015</xdr:colOff>
      <xdr:row>5</xdr:row>
      <xdr:rowOff>49387</xdr:rowOff>
    </xdr:from>
    <xdr:to>
      <xdr:col>19</xdr:col>
      <xdr:colOff>105833</xdr:colOff>
      <xdr:row>7</xdr:row>
      <xdr:rowOff>10583</xdr:rowOff>
    </xdr:to>
    <xdr:sp macro="" textlink="">
      <xdr:nvSpPr>
        <xdr:cNvPr id="12" name="Bocadillo: rectángulo 11">
          <a:extLst>
            <a:ext uri="{FF2B5EF4-FFF2-40B4-BE49-F238E27FC236}">
              <a16:creationId xmlns:a16="http://schemas.microsoft.com/office/drawing/2014/main" id="{1BF3CADA-368E-46EC-9F84-CC71E20E7771}"/>
            </a:ext>
          </a:extLst>
        </xdr:cNvPr>
        <xdr:cNvSpPr/>
      </xdr:nvSpPr>
      <xdr:spPr>
        <a:xfrm>
          <a:off x="12544932" y="906637"/>
          <a:ext cx="2324651" cy="606779"/>
        </a:xfrm>
        <a:prstGeom prst="wedgeRectCallout">
          <a:avLst>
            <a:gd name="adj1" fmla="val -69104"/>
            <a:gd name="adj2" fmla="val -10756"/>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A</a:t>
          </a:r>
          <a:r>
            <a:rPr lang="es-CL" sz="1000" baseline="0">
              <a:solidFill>
                <a:schemeClr val="tx1"/>
              </a:solidFill>
              <a:latin typeface="Arial"/>
            </a:rPr>
            <a:t> partir del año comercial 2020 no se actualiza.</a:t>
          </a:r>
          <a:endParaRPr lang="es-CL" sz="1000">
            <a:solidFill>
              <a:schemeClr val="tx1"/>
            </a:solidFill>
            <a:latin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359833</xdr:colOff>
      <xdr:row>35</xdr:row>
      <xdr:rowOff>131915</xdr:rowOff>
    </xdr:from>
    <xdr:to>
      <xdr:col>11</xdr:col>
      <xdr:colOff>1</xdr:colOff>
      <xdr:row>37</xdr:row>
      <xdr:rowOff>116416</xdr:rowOff>
    </xdr:to>
    <xdr:sp macro="" textlink="">
      <xdr:nvSpPr>
        <xdr:cNvPr id="11" name="Speech Bubble: Rectangle 4">
          <a:extLst>
            <a:ext uri="{FF2B5EF4-FFF2-40B4-BE49-F238E27FC236}">
              <a16:creationId xmlns:a16="http://schemas.microsoft.com/office/drawing/2014/main" id="{00000000-0008-0000-0200-00000B000000}"/>
            </a:ext>
          </a:extLst>
        </xdr:cNvPr>
        <xdr:cNvSpPr/>
      </xdr:nvSpPr>
      <xdr:spPr>
        <a:xfrm>
          <a:off x="4413250" y="6132665"/>
          <a:ext cx="4646084" cy="302001"/>
        </a:xfrm>
        <a:prstGeom prst="wedgeRectCallout">
          <a:avLst>
            <a:gd name="adj1" fmla="val 40667"/>
            <a:gd name="adj2" fmla="val -111782"/>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L" sz="1000">
              <a:solidFill>
                <a:schemeClr val="tx1"/>
              </a:solidFill>
              <a:latin typeface="Arial"/>
            </a:rPr>
            <a:t>Renta a asignar a</a:t>
          </a:r>
          <a:r>
            <a:rPr lang="es-CL" sz="1000" baseline="0">
              <a:solidFill>
                <a:schemeClr val="tx1"/>
              </a:solidFill>
              <a:latin typeface="Arial"/>
            </a:rPr>
            <a:t> los propietarios que se gravará con los impuestos finales.</a:t>
          </a:r>
        </a:p>
      </xdr:txBody>
    </xdr:sp>
    <xdr:clientData/>
  </xdr:twoCellAnchor>
  <xdr:twoCellAnchor>
    <xdr:from>
      <xdr:col>11</xdr:col>
      <xdr:colOff>444500</xdr:colOff>
      <xdr:row>34</xdr:row>
      <xdr:rowOff>63500</xdr:rowOff>
    </xdr:from>
    <xdr:to>
      <xdr:col>15</xdr:col>
      <xdr:colOff>656167</xdr:colOff>
      <xdr:row>36</xdr:row>
      <xdr:rowOff>148167</xdr:rowOff>
    </xdr:to>
    <xdr:sp macro="" textlink="">
      <xdr:nvSpPr>
        <xdr:cNvPr id="12" name="Speech Bubble: Rectangle 4">
          <a:extLst>
            <a:ext uri="{FF2B5EF4-FFF2-40B4-BE49-F238E27FC236}">
              <a16:creationId xmlns:a16="http://schemas.microsoft.com/office/drawing/2014/main" id="{00000000-0008-0000-0200-00000C000000}"/>
            </a:ext>
          </a:extLst>
        </xdr:cNvPr>
        <xdr:cNvSpPr/>
      </xdr:nvSpPr>
      <xdr:spPr>
        <a:xfrm>
          <a:off x="9429750" y="5894917"/>
          <a:ext cx="3989917" cy="412750"/>
        </a:xfrm>
        <a:prstGeom prst="wedgeRectCallout">
          <a:avLst>
            <a:gd name="adj1" fmla="val -60584"/>
            <a:gd name="adj2" fmla="val -37825"/>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La</a:t>
          </a:r>
          <a:r>
            <a:rPr lang="es-CL" sz="1000" baseline="0">
              <a:solidFill>
                <a:schemeClr val="tx1"/>
              </a:solidFill>
              <a:latin typeface="Arial"/>
            </a:rPr>
            <a:t> PYME que se acoja al régimen de Transparencia Tributaria queda liberada del IDPC.</a:t>
          </a:r>
          <a:endParaRPr lang="es-CL" sz="1000">
            <a:solidFill>
              <a:schemeClr val="tx1"/>
            </a:solidFill>
            <a:latin typeface="Arial"/>
          </a:endParaRPr>
        </a:p>
      </xdr:txBody>
    </xdr:sp>
    <xdr:clientData/>
  </xdr:twoCellAnchor>
  <xdr:twoCellAnchor>
    <xdr:from>
      <xdr:col>11</xdr:col>
      <xdr:colOff>458259</xdr:colOff>
      <xdr:row>21</xdr:row>
      <xdr:rowOff>133349</xdr:rowOff>
    </xdr:from>
    <xdr:to>
      <xdr:col>15</xdr:col>
      <xdr:colOff>656167</xdr:colOff>
      <xdr:row>27</xdr:row>
      <xdr:rowOff>21166</xdr:rowOff>
    </xdr:to>
    <xdr:sp macro="" textlink="">
      <xdr:nvSpPr>
        <xdr:cNvPr id="13" name="Speech Bubble: Rectangle 6">
          <a:extLst>
            <a:ext uri="{FF2B5EF4-FFF2-40B4-BE49-F238E27FC236}">
              <a16:creationId xmlns:a16="http://schemas.microsoft.com/office/drawing/2014/main" id="{00000000-0008-0000-0200-00000D000000}"/>
            </a:ext>
          </a:extLst>
        </xdr:cNvPr>
        <xdr:cNvSpPr/>
      </xdr:nvSpPr>
      <xdr:spPr>
        <a:xfrm>
          <a:off x="9443509" y="3848099"/>
          <a:ext cx="3976158" cy="861484"/>
        </a:xfrm>
        <a:prstGeom prst="wedgeRectCallout">
          <a:avLst>
            <a:gd name="adj1" fmla="val -62392"/>
            <a:gd name="adj2" fmla="val -55769"/>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b="0" i="0" u="none" strike="noStrike" baseline="0">
              <a:solidFill>
                <a:schemeClr val="tx1"/>
              </a:solidFill>
              <a:latin typeface="Arial"/>
              <a:ea typeface="+mn-ea"/>
              <a:cs typeface="+mn-cs"/>
            </a:rPr>
            <a:t>Al momento de ingresar al Régimen de Transparencia Tributaria  se debe agregar a la Base Imponible, como mínimo, una décima parte del ingreso diferido en cada ejercicio, hasta su total computación, independientemente que abandone o no el régimen de transparencia.</a:t>
          </a:r>
          <a:endParaRPr lang="es-CL" sz="1000" strike="sngStrike">
            <a:solidFill>
              <a:schemeClr val="tx1"/>
            </a:solidFill>
            <a:latin typeface="Arial"/>
          </a:endParaRPr>
        </a:p>
      </xdr:txBody>
    </xdr:sp>
    <xdr:clientData/>
  </xdr:twoCellAnchor>
  <xdr:twoCellAnchor>
    <xdr:from>
      <xdr:col>0</xdr:col>
      <xdr:colOff>246530</xdr:colOff>
      <xdr:row>48</xdr:row>
      <xdr:rowOff>6201</xdr:rowOff>
    </xdr:from>
    <xdr:to>
      <xdr:col>11</xdr:col>
      <xdr:colOff>61857</xdr:colOff>
      <xdr:row>55</xdr:row>
      <xdr:rowOff>84667</xdr:rowOff>
    </xdr:to>
    <xdr:sp macro="" textlink="">
      <xdr:nvSpPr>
        <xdr:cNvPr id="14" name="Speech Bubble: Rectangle 4">
          <a:extLst>
            <a:ext uri="{FF2B5EF4-FFF2-40B4-BE49-F238E27FC236}">
              <a16:creationId xmlns:a16="http://schemas.microsoft.com/office/drawing/2014/main" id="{00000000-0008-0000-0200-00000E000000}"/>
            </a:ext>
          </a:extLst>
        </xdr:cNvPr>
        <xdr:cNvSpPr/>
      </xdr:nvSpPr>
      <xdr:spPr>
        <a:xfrm>
          <a:off x="246530" y="8769201"/>
          <a:ext cx="8737077" cy="1189716"/>
        </a:xfrm>
        <a:prstGeom prst="wedgeRectCallout">
          <a:avLst>
            <a:gd name="adj1" fmla="val 43247"/>
            <a:gd name="adj2" fmla="val -69744"/>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b="0" i="0" u="none" strike="noStrike" baseline="0">
              <a:solidFill>
                <a:schemeClr val="tx1"/>
              </a:solidFill>
              <a:latin typeface="Arial"/>
              <a:ea typeface="+mn-ea"/>
              <a:cs typeface="+mn-cs"/>
            </a:rPr>
            <a:t>El crédito del artículo 33 bis de la LIR, se imputará a los impuestos finales que afecten a los propietarios, y se asignará </a:t>
          </a:r>
          <a:r>
            <a:rPr lang="es-CL" sz="1000">
              <a:solidFill>
                <a:schemeClr val="tx1"/>
              </a:solidFill>
              <a:effectLst/>
              <a:latin typeface="Arial"/>
              <a:ea typeface="+mn-ea"/>
              <a:cs typeface="+mn-cs"/>
            </a:rPr>
            <a:t>según la forma que ellos hayan acordado repartir sus utilidades de acuerdo a lo estipulado en el pacto social, los estatutos o, si no son procedentes dichos instrumentos por el tipo de empresa de que se trata, en una escritura pública. En caso que no resulte aplicable lo anterior, la proporción que corresponderá a cada propietario se determinará de acuerdo a la participación en el capital enterado o pagado, y en su defecto, el capital aportado o suscrito. En el caso de comuneros que no hayan acordado una forma distinta mediante una escritura pública, la proporción se determinará según su cuota en el bien de que se trate</a:t>
          </a:r>
          <a:r>
            <a:rPr lang="es-CL" sz="1000" baseline="0">
              <a:solidFill>
                <a:schemeClr val="tx1"/>
              </a:solidFill>
              <a:effectLst/>
              <a:latin typeface="Arial"/>
              <a:ea typeface="+mn-ea"/>
              <a:cs typeface="+mn-cs"/>
            </a:rPr>
            <a:t> conforme a la letra </a:t>
          </a:r>
          <a:r>
            <a:rPr lang="es-CL" sz="1000">
              <a:solidFill>
                <a:schemeClr val="tx1"/>
              </a:solidFill>
              <a:effectLst/>
              <a:latin typeface="Arial"/>
              <a:ea typeface="+mn-ea"/>
              <a:cs typeface="+mn-cs"/>
            </a:rPr>
            <a:t>(b)</a:t>
          </a:r>
          <a:r>
            <a:rPr lang="es-CL" sz="1000" baseline="0">
              <a:solidFill>
                <a:schemeClr val="tx1"/>
              </a:solidFill>
              <a:effectLst/>
              <a:latin typeface="Arial"/>
              <a:ea typeface="+mn-ea"/>
              <a:cs typeface="+mn-cs"/>
            </a:rPr>
            <a:t> del inciso segundo del N°8 de la letra D) del artículo 14 de la LIR.</a:t>
          </a:r>
        </a:p>
        <a:p>
          <a:pPr algn="just"/>
          <a:r>
            <a:rPr lang="es-CL" sz="1000" baseline="0">
              <a:solidFill>
                <a:schemeClr val="tx1"/>
              </a:solidFill>
              <a:effectLst/>
              <a:latin typeface="Arial"/>
              <a:ea typeface="+mn-ea"/>
              <a:cs typeface="+mn-cs"/>
            </a:rPr>
            <a:t>Este crédito debe ser informado al SII a través de la Declaración Jurada N°1947.</a:t>
          </a:r>
          <a:endParaRPr lang="es-CL" sz="1000" b="0" i="0" u="none" strike="noStrike" baseline="0">
            <a:solidFill>
              <a:schemeClr val="tx1"/>
            </a:solidFill>
            <a:latin typeface="Arial"/>
            <a:ea typeface="+mn-ea"/>
            <a:cs typeface="+mn-cs"/>
          </a:endParaRPr>
        </a:p>
      </xdr:txBody>
    </xdr:sp>
    <xdr:clientData/>
  </xdr:twoCellAnchor>
  <xdr:twoCellAnchor>
    <xdr:from>
      <xdr:col>11</xdr:col>
      <xdr:colOff>430679</xdr:colOff>
      <xdr:row>14</xdr:row>
      <xdr:rowOff>25087</xdr:rowOff>
    </xdr:from>
    <xdr:to>
      <xdr:col>15</xdr:col>
      <xdr:colOff>656166</xdr:colOff>
      <xdr:row>17</xdr:row>
      <xdr:rowOff>84666</xdr:rowOff>
    </xdr:to>
    <xdr:sp macro="" textlink="">
      <xdr:nvSpPr>
        <xdr:cNvPr id="16" name="Speech Bubble: Rectangle 2">
          <a:extLst>
            <a:ext uri="{FF2B5EF4-FFF2-40B4-BE49-F238E27FC236}">
              <a16:creationId xmlns:a16="http://schemas.microsoft.com/office/drawing/2014/main" id="{00000000-0008-0000-0200-000010000000}"/>
            </a:ext>
          </a:extLst>
        </xdr:cNvPr>
        <xdr:cNvSpPr/>
      </xdr:nvSpPr>
      <xdr:spPr>
        <a:xfrm>
          <a:off x="8992596" y="2914337"/>
          <a:ext cx="4003737" cy="535829"/>
        </a:xfrm>
        <a:prstGeom prst="wedgeRectCallout">
          <a:avLst>
            <a:gd name="adj1" fmla="val -66729"/>
            <a:gd name="adj2" fmla="val 75347"/>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b="0" i="0" u="none" strike="noStrike" baseline="0">
              <a:solidFill>
                <a:schemeClr val="tx1"/>
              </a:solidFill>
              <a:latin typeface="Arial"/>
              <a:ea typeface="+mn-ea"/>
              <a:cs typeface="+mn-cs"/>
            </a:rPr>
            <a:t>En caso que sea procedente el crédito del artículo 33 bis de la LIR, sólo se considerará como egreso el valor del activo, depurado del crédito por inversiones en activo fijo.</a:t>
          </a:r>
          <a:endParaRPr lang="es-CL" sz="1000" baseline="0">
            <a:solidFill>
              <a:schemeClr val="tx1"/>
            </a:solidFill>
            <a:latin typeface="Arial"/>
          </a:endParaRPr>
        </a:p>
      </xdr:txBody>
    </xdr:sp>
    <xdr:clientData/>
  </xdr:twoCellAnchor>
  <xdr:twoCellAnchor>
    <xdr:from>
      <xdr:col>11</xdr:col>
      <xdr:colOff>403411</xdr:colOff>
      <xdr:row>0</xdr:row>
      <xdr:rowOff>123264</xdr:rowOff>
    </xdr:from>
    <xdr:to>
      <xdr:col>15</xdr:col>
      <xdr:colOff>656166</xdr:colOff>
      <xdr:row>2</xdr:row>
      <xdr:rowOff>0</xdr:rowOff>
    </xdr:to>
    <xdr:sp macro="" textlink="">
      <xdr:nvSpPr>
        <xdr:cNvPr id="15" name="Speech Bubble: Rectangle 5">
          <a:extLst>
            <a:ext uri="{FF2B5EF4-FFF2-40B4-BE49-F238E27FC236}">
              <a16:creationId xmlns:a16="http://schemas.microsoft.com/office/drawing/2014/main" id="{00000000-0008-0000-0200-00000F000000}"/>
            </a:ext>
          </a:extLst>
        </xdr:cNvPr>
        <xdr:cNvSpPr/>
      </xdr:nvSpPr>
      <xdr:spPr>
        <a:xfrm>
          <a:off x="8965328" y="123264"/>
          <a:ext cx="4031005" cy="570502"/>
        </a:xfrm>
        <a:prstGeom prst="wedgeRectCallout">
          <a:avLst>
            <a:gd name="adj1" fmla="val -62972"/>
            <a:gd name="adj2" fmla="val -8555"/>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En lo que resulte pertinente la Información</a:t>
          </a:r>
          <a:r>
            <a:rPr lang="es-CL" sz="1000" baseline="0">
              <a:solidFill>
                <a:schemeClr val="tx1"/>
              </a:solidFill>
              <a:latin typeface="Arial"/>
            </a:rPr>
            <a:t> es</a:t>
          </a:r>
          <a:r>
            <a:rPr lang="es-CL" sz="1000">
              <a:solidFill>
                <a:schemeClr val="tx1"/>
              </a:solidFill>
              <a:latin typeface="Arial"/>
            </a:rPr>
            <a:t> extraída del Registro electrónico de compras y ventas, contenido en</a:t>
          </a:r>
          <a:r>
            <a:rPr lang="es-CL" sz="1000" baseline="0">
              <a:solidFill>
                <a:schemeClr val="tx1"/>
              </a:solidFill>
              <a:latin typeface="Arial"/>
            </a:rPr>
            <a:t> el DL 825/1974</a:t>
          </a:r>
          <a:r>
            <a:rPr lang="es-CL" sz="1000">
              <a:solidFill>
                <a:schemeClr val="tx1"/>
              </a:solidFill>
              <a:latin typeface="Arial"/>
            </a:rPr>
            <a:t> y complementado</a:t>
          </a:r>
          <a:r>
            <a:rPr lang="es-CL" sz="1000" baseline="0">
              <a:solidFill>
                <a:schemeClr val="tx1"/>
              </a:solidFill>
              <a:latin typeface="Arial"/>
            </a:rPr>
            <a:t> y/o ajustado por el contribuyente.</a:t>
          </a:r>
          <a:endParaRPr lang="es-CL" sz="1000">
            <a:solidFill>
              <a:schemeClr val="tx1"/>
            </a:solidFill>
            <a:latin typeface="Arial"/>
          </a:endParaRPr>
        </a:p>
      </xdr:txBody>
    </xdr:sp>
    <xdr:clientData/>
  </xdr:twoCellAnchor>
  <xdr:twoCellAnchor>
    <xdr:from>
      <xdr:col>11</xdr:col>
      <xdr:colOff>408393</xdr:colOff>
      <xdr:row>2</xdr:row>
      <xdr:rowOff>41275</xdr:rowOff>
    </xdr:from>
    <xdr:to>
      <xdr:col>15</xdr:col>
      <xdr:colOff>656166</xdr:colOff>
      <xdr:row>6</xdr:row>
      <xdr:rowOff>42333</xdr:rowOff>
    </xdr:to>
    <xdr:sp macro="" textlink="">
      <xdr:nvSpPr>
        <xdr:cNvPr id="20" name="Speech Bubble: Rectangle 19">
          <a:extLst>
            <a:ext uri="{FF2B5EF4-FFF2-40B4-BE49-F238E27FC236}">
              <a16:creationId xmlns:a16="http://schemas.microsoft.com/office/drawing/2014/main" id="{00000000-0008-0000-0200-000014000000}"/>
            </a:ext>
          </a:extLst>
        </xdr:cNvPr>
        <xdr:cNvSpPr/>
      </xdr:nvSpPr>
      <xdr:spPr>
        <a:xfrm>
          <a:off x="9393643" y="612775"/>
          <a:ext cx="4026023" cy="699558"/>
        </a:xfrm>
        <a:prstGeom prst="wedgeRectCallout">
          <a:avLst>
            <a:gd name="adj1" fmla="val -60968"/>
            <a:gd name="adj2" fmla="val 11108"/>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Aún cuando no se haya recibido el pago de la factura</a:t>
          </a:r>
          <a:r>
            <a:rPr lang="es-CL" sz="1000" baseline="0">
              <a:solidFill>
                <a:schemeClr val="tx1"/>
              </a:solidFill>
              <a:latin typeface="Arial"/>
            </a:rPr>
            <a:t> de venta, se debe reconocer el ingreso por cuanto esta operación se ha efectuado con una parte relacionada sujeta al régimen del art. 14 letra A) de la LIR.</a:t>
          </a:r>
          <a:endParaRPr lang="es-CL" sz="1000">
            <a:solidFill>
              <a:schemeClr val="tx1"/>
            </a:solidFill>
            <a:latin typeface="Arial"/>
          </a:endParaRPr>
        </a:p>
      </xdr:txBody>
    </xdr:sp>
    <xdr:clientData/>
  </xdr:twoCellAnchor>
  <xdr:twoCellAnchor>
    <xdr:from>
      <xdr:col>11</xdr:col>
      <xdr:colOff>465729</xdr:colOff>
      <xdr:row>18</xdr:row>
      <xdr:rowOff>16558</xdr:rowOff>
    </xdr:from>
    <xdr:to>
      <xdr:col>15</xdr:col>
      <xdr:colOff>667435</xdr:colOff>
      <xdr:row>21</xdr:row>
      <xdr:rowOff>95249</xdr:rowOff>
    </xdr:to>
    <xdr:sp macro="" textlink="">
      <xdr:nvSpPr>
        <xdr:cNvPr id="21" name="Speech Bubble: Rectangle 5">
          <a:extLst>
            <a:ext uri="{FF2B5EF4-FFF2-40B4-BE49-F238E27FC236}">
              <a16:creationId xmlns:a16="http://schemas.microsoft.com/office/drawing/2014/main" id="{00000000-0008-0000-0200-000015000000}"/>
            </a:ext>
          </a:extLst>
        </xdr:cNvPr>
        <xdr:cNvSpPr/>
      </xdr:nvSpPr>
      <xdr:spPr>
        <a:xfrm>
          <a:off x="9450979" y="3255058"/>
          <a:ext cx="3979956" cy="554941"/>
        </a:xfrm>
        <a:prstGeom prst="wedgeRectCallout">
          <a:avLst>
            <a:gd name="adj1" fmla="val -61846"/>
            <a:gd name="adj2" fmla="val -9890"/>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El monto del reajuste del PPM ascendió a $811 ($270.811 - $270.000</a:t>
          </a:r>
          <a:r>
            <a:rPr lang="es-CL" sz="1000">
              <a:solidFill>
                <a:schemeClr val="tx1"/>
              </a:solidFill>
              <a:effectLst/>
              <a:latin typeface="Arial"/>
              <a:ea typeface="+mn-ea"/>
              <a:cs typeface="+mn-cs"/>
            </a:rPr>
            <a:t>)</a:t>
          </a:r>
          <a:r>
            <a:rPr lang="es-CL" sz="1000">
              <a:solidFill>
                <a:schemeClr val="tx1"/>
              </a:solidFill>
              <a:latin typeface="Arial"/>
            </a:rPr>
            <a:t> el cual debe ser reconocido en la Base</a:t>
          </a:r>
          <a:r>
            <a:rPr lang="es-CL" sz="1000" baseline="0">
              <a:solidFill>
                <a:schemeClr val="tx1"/>
              </a:solidFill>
              <a:latin typeface="Arial"/>
            </a:rPr>
            <a:t> Imponible determinada </a:t>
          </a:r>
          <a:r>
            <a:rPr lang="es-CL" sz="1000">
              <a:solidFill>
                <a:schemeClr val="tx1"/>
              </a:solidFill>
              <a:latin typeface="Arial"/>
            </a:rPr>
            <a:t>al 31 de diciembre del 2025.</a:t>
          </a:r>
        </a:p>
      </xdr:txBody>
    </xdr:sp>
    <xdr:clientData/>
  </xdr:twoCellAnchor>
  <xdr:twoCellAnchor>
    <xdr:from>
      <xdr:col>11</xdr:col>
      <xdr:colOff>440765</xdr:colOff>
      <xdr:row>8</xdr:row>
      <xdr:rowOff>137584</xdr:rowOff>
    </xdr:from>
    <xdr:to>
      <xdr:col>15</xdr:col>
      <xdr:colOff>647701</xdr:colOff>
      <xdr:row>13</xdr:row>
      <xdr:rowOff>84667</xdr:rowOff>
    </xdr:to>
    <xdr:sp macro="" textlink="">
      <xdr:nvSpPr>
        <xdr:cNvPr id="22" name="Speech Bubble: Rectangle 4">
          <a:extLst>
            <a:ext uri="{FF2B5EF4-FFF2-40B4-BE49-F238E27FC236}">
              <a16:creationId xmlns:a16="http://schemas.microsoft.com/office/drawing/2014/main" id="{00000000-0008-0000-0200-000016000000}"/>
            </a:ext>
          </a:extLst>
        </xdr:cNvPr>
        <xdr:cNvSpPr/>
      </xdr:nvSpPr>
      <xdr:spPr>
        <a:xfrm>
          <a:off x="9002682" y="2074334"/>
          <a:ext cx="3985186" cy="740833"/>
        </a:xfrm>
        <a:prstGeom prst="wedgeRectCallout">
          <a:avLst>
            <a:gd name="adj1" fmla="val -66863"/>
            <a:gd name="adj2" fmla="val 47635"/>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baseline="0">
              <a:solidFill>
                <a:schemeClr val="tx1"/>
              </a:solidFill>
              <a:latin typeface="Arial"/>
              <a:ea typeface="+mn-ea"/>
              <a:cs typeface="+mn-cs"/>
            </a:rPr>
            <a:t>En este régimen formarán parte de la Base Imponible tanto las rentas percibidas con motivo de participaciones en otras empresas (ya sean afectas o no a impuestos) como el incremento por IDPC asociado a dichas rentas.</a:t>
          </a:r>
        </a:p>
      </xdr:txBody>
    </xdr:sp>
    <xdr:clientData/>
  </xdr:twoCellAnchor>
  <xdr:twoCellAnchor>
    <xdr:from>
      <xdr:col>11</xdr:col>
      <xdr:colOff>447612</xdr:colOff>
      <xdr:row>31</xdr:row>
      <xdr:rowOff>105831</xdr:rowOff>
    </xdr:from>
    <xdr:to>
      <xdr:col>15</xdr:col>
      <xdr:colOff>645584</xdr:colOff>
      <xdr:row>33</xdr:row>
      <xdr:rowOff>179915</xdr:rowOff>
    </xdr:to>
    <xdr:sp macro="" textlink="">
      <xdr:nvSpPr>
        <xdr:cNvPr id="23" name="Speech Bubble: Rectangle 22">
          <a:extLst>
            <a:ext uri="{FF2B5EF4-FFF2-40B4-BE49-F238E27FC236}">
              <a16:creationId xmlns:a16="http://schemas.microsoft.com/office/drawing/2014/main" id="{00000000-0008-0000-0200-000017000000}"/>
            </a:ext>
          </a:extLst>
        </xdr:cNvPr>
        <xdr:cNvSpPr/>
      </xdr:nvSpPr>
      <xdr:spPr>
        <a:xfrm>
          <a:off x="9432862" y="5429248"/>
          <a:ext cx="3976222" cy="402167"/>
        </a:xfrm>
        <a:prstGeom prst="wedgeRectCallout">
          <a:avLst>
            <a:gd name="adj1" fmla="val -61545"/>
            <a:gd name="adj2" fmla="val -49031"/>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baseline="0">
              <a:solidFill>
                <a:schemeClr val="tx1"/>
              </a:solidFill>
              <a:latin typeface="Arial"/>
            </a:rPr>
            <a:t>En la Base Imponible se  debe deducir el Interés y reajuste pagados por cada cuota del o los créditos.</a:t>
          </a:r>
          <a:endParaRPr lang="es-CL" sz="1000">
            <a:solidFill>
              <a:schemeClr val="tx1"/>
            </a:solidFill>
            <a:latin typeface="Arial"/>
          </a:endParaRPr>
        </a:p>
      </xdr:txBody>
    </xdr:sp>
    <xdr:clientData/>
  </xdr:twoCellAnchor>
  <xdr:twoCellAnchor>
    <xdr:from>
      <xdr:col>11</xdr:col>
      <xdr:colOff>434539</xdr:colOff>
      <xdr:row>38</xdr:row>
      <xdr:rowOff>42334</xdr:rowOff>
    </xdr:from>
    <xdr:to>
      <xdr:col>16</xdr:col>
      <xdr:colOff>63501</xdr:colOff>
      <xdr:row>41</xdr:row>
      <xdr:rowOff>122268</xdr:rowOff>
    </xdr:to>
    <xdr:sp macro="" textlink="">
      <xdr:nvSpPr>
        <xdr:cNvPr id="19" name="Speech Bubble: Rectangle 4">
          <a:extLst>
            <a:ext uri="{FF2B5EF4-FFF2-40B4-BE49-F238E27FC236}">
              <a16:creationId xmlns:a16="http://schemas.microsoft.com/office/drawing/2014/main" id="{00000000-0008-0000-0200-000013000000}"/>
            </a:ext>
          </a:extLst>
        </xdr:cNvPr>
        <xdr:cNvSpPr/>
      </xdr:nvSpPr>
      <xdr:spPr>
        <a:xfrm>
          <a:off x="9356289" y="6985001"/>
          <a:ext cx="4200962" cy="736100"/>
        </a:xfrm>
        <a:prstGeom prst="wedgeRectCallout">
          <a:avLst>
            <a:gd name="adj1" fmla="val -60661"/>
            <a:gd name="adj2" fmla="val 15872"/>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Dado</a:t>
          </a:r>
          <a:r>
            <a:rPr lang="es-CL" sz="1000" baseline="0">
              <a:solidFill>
                <a:schemeClr val="tx1"/>
              </a:solidFill>
              <a:latin typeface="Arial"/>
            </a:rPr>
            <a:t> que s</a:t>
          </a:r>
          <a:r>
            <a:rPr lang="es-CL" sz="1000">
              <a:solidFill>
                <a:schemeClr val="tx1"/>
              </a:solidFill>
              <a:latin typeface="Arial"/>
            </a:rPr>
            <a:t>e</a:t>
          </a:r>
          <a:r>
            <a:rPr lang="es-CL" sz="1000" baseline="0">
              <a:solidFill>
                <a:schemeClr val="tx1"/>
              </a:solidFill>
              <a:latin typeface="Arial"/>
            </a:rPr>
            <a:t> imputa al menos un décimo en cada año, para el AT 2026 se debe registrar en el </a:t>
          </a:r>
          <a:r>
            <a:rPr lang="es-CL" sz="1000" b="1" baseline="0">
              <a:solidFill>
                <a:schemeClr val="tx1"/>
              </a:solidFill>
              <a:latin typeface="Arial"/>
            </a:rPr>
            <a:t>Recuadro Nº 7</a:t>
          </a:r>
          <a:r>
            <a:rPr lang="es-CL" sz="1000" baseline="0">
              <a:solidFill>
                <a:schemeClr val="tx1"/>
              </a:solidFill>
              <a:latin typeface="Arial"/>
            </a:rPr>
            <a:t>, en el </a:t>
          </a:r>
          <a:r>
            <a:rPr lang="es-CL" sz="1000" b="1" baseline="0">
              <a:solidFill>
                <a:schemeClr val="tx1"/>
              </a:solidFill>
              <a:latin typeface="Arial"/>
            </a:rPr>
            <a:t>código 1184, </a:t>
          </a:r>
          <a:r>
            <a:rPr lang="es-CL" sz="1000" baseline="0">
              <a:solidFill>
                <a:schemeClr val="tx1"/>
              </a:solidFill>
              <a:latin typeface="Arial"/>
            </a:rPr>
            <a:t>lo correspondiente a un quinto del saldo registrado en el </a:t>
          </a:r>
          <a:r>
            <a:rPr lang="es-CL" sz="1000" b="1" baseline="0">
              <a:solidFill>
                <a:schemeClr val="tx1"/>
              </a:solidFill>
              <a:latin typeface="Arial"/>
            </a:rPr>
            <a:t>código 1096 </a:t>
          </a:r>
          <a:r>
            <a:rPr lang="es-CL" sz="1000" baseline="0">
              <a:solidFill>
                <a:schemeClr val="tx1"/>
              </a:solidFill>
              <a:latin typeface="Arial"/>
            </a:rPr>
            <a:t>del AT anterior, el cual fue traspasado al </a:t>
          </a:r>
          <a:r>
            <a:rPr lang="es-CL" sz="1000" b="1" baseline="0">
              <a:solidFill>
                <a:schemeClr val="tx1"/>
              </a:solidFill>
              <a:latin typeface="Arial"/>
            </a:rPr>
            <a:t>código 1358 </a:t>
          </a:r>
          <a:r>
            <a:rPr lang="es-CL" sz="1000" baseline="0">
              <a:solidFill>
                <a:schemeClr val="tx1"/>
              </a:solidFill>
              <a:latin typeface="Arial"/>
            </a:rPr>
            <a:t>del AT actual</a:t>
          </a:r>
          <a:r>
            <a:rPr lang="es-CL" sz="1000">
              <a:solidFill>
                <a:schemeClr val="tx1"/>
              </a:solidFill>
              <a:latin typeface="Arial"/>
            </a:rPr>
            <a:t>.</a:t>
          </a:r>
        </a:p>
      </xdr:txBody>
    </xdr:sp>
    <xdr:clientData/>
  </xdr:twoCellAnchor>
  <xdr:twoCellAnchor>
    <xdr:from>
      <xdr:col>11</xdr:col>
      <xdr:colOff>446367</xdr:colOff>
      <xdr:row>27</xdr:row>
      <xdr:rowOff>63499</xdr:rowOff>
    </xdr:from>
    <xdr:to>
      <xdr:col>15</xdr:col>
      <xdr:colOff>687917</xdr:colOff>
      <xdr:row>31</xdr:row>
      <xdr:rowOff>42333</xdr:rowOff>
    </xdr:to>
    <xdr:sp macro="" textlink="">
      <xdr:nvSpPr>
        <xdr:cNvPr id="24" name="Speech Bubble: Rectangle 2">
          <a:extLst>
            <a:ext uri="{FF2B5EF4-FFF2-40B4-BE49-F238E27FC236}">
              <a16:creationId xmlns:a16="http://schemas.microsoft.com/office/drawing/2014/main" id="{3315463F-BF01-4145-8266-554617444B63}"/>
            </a:ext>
          </a:extLst>
        </xdr:cNvPr>
        <xdr:cNvSpPr/>
      </xdr:nvSpPr>
      <xdr:spPr>
        <a:xfrm>
          <a:off x="9431617" y="4751916"/>
          <a:ext cx="4019800" cy="613834"/>
        </a:xfrm>
        <a:prstGeom prst="wedgeRectCallout">
          <a:avLst>
            <a:gd name="adj1" fmla="val -62336"/>
            <a:gd name="adj2" fmla="val -47317"/>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baseline="0">
              <a:solidFill>
                <a:schemeClr val="tx1"/>
              </a:solidFill>
              <a:latin typeface="Arial"/>
            </a:rPr>
            <a:t>No forman parte de este monto las cotizaciones previsionales de diciembre de 2025 (siempre que no se encuentren pagadas en dicho mes) y las retenciones IUSC de diciembre 2025.</a:t>
          </a:r>
          <a:endParaRPr lang="es-CL" sz="1000">
            <a:solidFill>
              <a:schemeClr val="tx1"/>
            </a:solidFill>
            <a:latin typeface="Arial"/>
          </a:endParaRPr>
        </a:p>
      </xdr:txBody>
    </xdr:sp>
    <xdr:clientData/>
  </xdr:twoCellAnchor>
  <xdr:twoCellAnchor>
    <xdr:from>
      <xdr:col>11</xdr:col>
      <xdr:colOff>424579</xdr:colOff>
      <xdr:row>43</xdr:row>
      <xdr:rowOff>156881</xdr:rowOff>
    </xdr:from>
    <xdr:to>
      <xdr:col>16</xdr:col>
      <xdr:colOff>21167</xdr:colOff>
      <xdr:row>51</xdr:row>
      <xdr:rowOff>116417</xdr:rowOff>
    </xdr:to>
    <xdr:sp macro="" textlink="">
      <xdr:nvSpPr>
        <xdr:cNvPr id="25" name="Speech Bubble: Rectangle 4">
          <a:extLst>
            <a:ext uri="{FF2B5EF4-FFF2-40B4-BE49-F238E27FC236}">
              <a16:creationId xmlns:a16="http://schemas.microsoft.com/office/drawing/2014/main" id="{7376D1D7-4155-48BA-B78A-A15024940583}"/>
            </a:ext>
          </a:extLst>
        </xdr:cNvPr>
        <xdr:cNvSpPr/>
      </xdr:nvSpPr>
      <xdr:spPr>
        <a:xfrm>
          <a:off x="9346329" y="8083798"/>
          <a:ext cx="4168588" cy="1229536"/>
        </a:xfrm>
        <a:prstGeom prst="wedgeRectCallout">
          <a:avLst>
            <a:gd name="adj1" fmla="val -60170"/>
            <a:gd name="adj2" fmla="val -15245"/>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Para los efectos del cálculo del crédito establecido en el artículo 33 bis de la LIR, se deberá considerar el valor actualizado al término del año comercial de los bienes físicos del activo inmovilizado cuya adquisición da origen al crédito.</a:t>
          </a:r>
        </a:p>
        <a:p>
          <a:pPr algn="just"/>
          <a:r>
            <a:rPr lang="es-CL" sz="1000">
              <a:solidFill>
                <a:schemeClr val="tx1"/>
              </a:solidFill>
              <a:latin typeface="Arial"/>
            </a:rPr>
            <a:t>En este</a:t>
          </a:r>
          <a:r>
            <a:rPr lang="es-CL" sz="1000" baseline="0">
              <a:solidFill>
                <a:schemeClr val="tx1"/>
              </a:solidFill>
              <a:latin typeface="Arial"/>
            </a:rPr>
            <a:t> ejercicio se aplicó el crédito del 6% de la letra a) del art. 33 bis de la LIR considerando que las ventas anuales no superan las 25.000 UF.</a:t>
          </a:r>
          <a:endParaRPr lang="es-CL" sz="1000">
            <a:solidFill>
              <a:schemeClr val="tx1"/>
            </a:solidFill>
            <a:latin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386773</xdr:colOff>
      <xdr:row>5</xdr:row>
      <xdr:rowOff>150090</xdr:rowOff>
    </xdr:from>
    <xdr:to>
      <xdr:col>9</xdr:col>
      <xdr:colOff>181840</xdr:colOff>
      <xdr:row>8</xdr:row>
      <xdr:rowOff>63499</xdr:rowOff>
    </xdr:to>
    <xdr:sp macro="" textlink="">
      <xdr:nvSpPr>
        <xdr:cNvPr id="3" name="Speech Bubble: Rectangle 2">
          <a:extLst>
            <a:ext uri="{FF2B5EF4-FFF2-40B4-BE49-F238E27FC236}">
              <a16:creationId xmlns:a16="http://schemas.microsoft.com/office/drawing/2014/main" id="{00000000-0008-0000-0600-000003000000}"/>
            </a:ext>
          </a:extLst>
        </xdr:cNvPr>
        <xdr:cNvSpPr/>
      </xdr:nvSpPr>
      <xdr:spPr>
        <a:xfrm>
          <a:off x="6133523" y="1197840"/>
          <a:ext cx="2578484" cy="484909"/>
        </a:xfrm>
        <a:prstGeom prst="wedgeRectCallout">
          <a:avLst>
            <a:gd name="adj1" fmla="val -63263"/>
            <a:gd name="adj2" fmla="val 20526"/>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Partidas que han disminuido</a:t>
          </a:r>
          <a:r>
            <a:rPr lang="es-CL" sz="1000" baseline="0">
              <a:solidFill>
                <a:schemeClr val="tx1"/>
              </a:solidFill>
              <a:latin typeface="Arial"/>
            </a:rPr>
            <a:t> el CPT, pero que no afectan la Base Imponilble. </a:t>
          </a:r>
          <a:endParaRPr lang="es-CL" sz="1000">
            <a:solidFill>
              <a:schemeClr val="tx1"/>
            </a:solidFill>
            <a:latin typeface="Arial"/>
          </a:endParaRPr>
        </a:p>
      </xdr:txBody>
    </xdr:sp>
    <xdr:clientData/>
  </xdr:twoCellAnchor>
  <xdr:twoCellAnchor>
    <xdr:from>
      <xdr:col>0</xdr:col>
      <xdr:colOff>286713</xdr:colOff>
      <xdr:row>12</xdr:row>
      <xdr:rowOff>63500</xdr:rowOff>
    </xdr:from>
    <xdr:to>
      <xdr:col>6</xdr:col>
      <xdr:colOff>14143</xdr:colOff>
      <xdr:row>18</xdr:row>
      <xdr:rowOff>95250</xdr:rowOff>
    </xdr:to>
    <xdr:sp macro="" textlink="">
      <xdr:nvSpPr>
        <xdr:cNvPr id="4" name="Speech Bubble: Rectangle 3">
          <a:extLst>
            <a:ext uri="{FF2B5EF4-FFF2-40B4-BE49-F238E27FC236}">
              <a16:creationId xmlns:a16="http://schemas.microsoft.com/office/drawing/2014/main" id="{00000000-0008-0000-0600-000004000000}"/>
            </a:ext>
          </a:extLst>
        </xdr:cNvPr>
        <xdr:cNvSpPr/>
      </xdr:nvSpPr>
      <xdr:spPr>
        <a:xfrm>
          <a:off x="286713" y="2413000"/>
          <a:ext cx="5474180" cy="984250"/>
        </a:xfrm>
        <a:prstGeom prst="wedgeRectCallout">
          <a:avLst>
            <a:gd name="adj1" fmla="val 23170"/>
            <a:gd name="adj2" fmla="val -70236"/>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Las empresas sujetas al régimen de transparencia tributaria contenido en el artículo 14 D) N° 8 LIR no se encuentran obligadas a determinar un CPTS simplificado, salvo que sus ingresos determinados en conformidad a la letra (b) del número 1 de la letra D) de dicho artículo sean mayores de 50.000 UF. </a:t>
          </a:r>
        </a:p>
        <a:p>
          <a:pPr algn="just"/>
          <a:r>
            <a:rPr lang="es-CL" sz="1000">
              <a:solidFill>
                <a:schemeClr val="tx1"/>
              </a:solidFill>
              <a:latin typeface="Arial"/>
            </a:rPr>
            <a:t>Dado lo anterior, esta determinación se realiza solo para efectos de mejor entendimiento del CPT</a:t>
          </a:r>
          <a:r>
            <a:rPr lang="es-CL" sz="1000" baseline="0">
              <a:solidFill>
                <a:schemeClr val="tx1"/>
              </a:solidFill>
              <a:latin typeface="Arial"/>
            </a:rPr>
            <a:t> simplificado.</a:t>
          </a:r>
          <a:r>
            <a:rPr lang="es-CL" sz="1000">
              <a:solidFill>
                <a:schemeClr val="tx1"/>
              </a:solidFill>
              <a:latin typeface="Arial"/>
            </a:rPr>
            <a:t> </a:t>
          </a:r>
        </a:p>
      </xdr:txBody>
    </xdr:sp>
    <xdr:clientData/>
  </xdr:twoCellAnchor>
  <xdr:twoCellAnchor>
    <xdr:from>
      <xdr:col>6</xdr:col>
      <xdr:colOff>384849</xdr:colOff>
      <xdr:row>8</xdr:row>
      <xdr:rowOff>167985</xdr:rowOff>
    </xdr:from>
    <xdr:to>
      <xdr:col>9</xdr:col>
      <xdr:colOff>168459</xdr:colOff>
      <xdr:row>11</xdr:row>
      <xdr:rowOff>54841</xdr:rowOff>
    </xdr:to>
    <xdr:sp macro="" textlink="">
      <xdr:nvSpPr>
        <xdr:cNvPr id="5" name="Speech Bubble: Rectangle 4">
          <a:extLst>
            <a:ext uri="{FF2B5EF4-FFF2-40B4-BE49-F238E27FC236}">
              <a16:creationId xmlns:a16="http://schemas.microsoft.com/office/drawing/2014/main" id="{00000000-0008-0000-0600-000005000000}"/>
            </a:ext>
          </a:extLst>
        </xdr:cNvPr>
        <xdr:cNvSpPr/>
      </xdr:nvSpPr>
      <xdr:spPr>
        <a:xfrm>
          <a:off x="6131599" y="1787235"/>
          <a:ext cx="2567027" cy="458356"/>
        </a:xfrm>
        <a:prstGeom prst="wedgeRectCallout">
          <a:avLst>
            <a:gd name="adj1" fmla="val -65942"/>
            <a:gd name="adj2" fmla="val -23489"/>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Disminución</a:t>
          </a:r>
          <a:r>
            <a:rPr lang="es-CL" sz="1000" baseline="0">
              <a:solidFill>
                <a:schemeClr val="tx1"/>
              </a:solidFill>
              <a:latin typeface="Arial"/>
            </a:rPr>
            <a:t> de la base imponible que no representa flujo.</a:t>
          </a:r>
          <a:endParaRPr lang="es-CL" sz="1000">
            <a:solidFill>
              <a:schemeClr val="tx1"/>
            </a:solidFill>
            <a:latin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127000</xdr:colOff>
      <xdr:row>0</xdr:row>
      <xdr:rowOff>211667</xdr:rowOff>
    </xdr:from>
    <xdr:to>
      <xdr:col>12</xdr:col>
      <xdr:colOff>555625</xdr:colOff>
      <xdr:row>3</xdr:row>
      <xdr:rowOff>2910</xdr:rowOff>
    </xdr:to>
    <xdr:pic>
      <xdr:nvPicPr>
        <xdr:cNvPr id="2" name="Imagen 2" descr="logo_sii">
          <a:extLst>
            <a:ext uri="{FF2B5EF4-FFF2-40B4-BE49-F238E27FC236}">
              <a16:creationId xmlns:a16="http://schemas.microsoft.com/office/drawing/2014/main" id="{8B2907E3-6E90-4F41-BBFF-D845649747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36250" y="211667"/>
          <a:ext cx="1190625" cy="521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152400</xdr:colOff>
      <xdr:row>1</xdr:row>
      <xdr:rowOff>0</xdr:rowOff>
    </xdr:from>
    <xdr:to>
      <xdr:col>6</xdr:col>
      <xdr:colOff>581025</xdr:colOff>
      <xdr:row>3</xdr:row>
      <xdr:rowOff>115358</xdr:rowOff>
    </xdr:to>
    <xdr:pic>
      <xdr:nvPicPr>
        <xdr:cNvPr id="2" name="Imagen 2" descr="logo_sii">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0" y="209550"/>
          <a:ext cx="119062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364331</xdr:colOff>
      <xdr:row>10</xdr:row>
      <xdr:rowOff>119061</xdr:rowOff>
    </xdr:from>
    <xdr:to>
      <xdr:col>9</xdr:col>
      <xdr:colOff>642937</xdr:colOff>
      <xdr:row>12</xdr:row>
      <xdr:rowOff>202405</xdr:rowOff>
    </xdr:to>
    <xdr:sp macro="" textlink="">
      <xdr:nvSpPr>
        <xdr:cNvPr id="3" name="Speech Bubble: Rectangle 6">
          <a:extLst>
            <a:ext uri="{FF2B5EF4-FFF2-40B4-BE49-F238E27FC236}">
              <a16:creationId xmlns:a16="http://schemas.microsoft.com/office/drawing/2014/main" id="{00000000-0008-0000-0400-000003000000}"/>
            </a:ext>
          </a:extLst>
        </xdr:cNvPr>
        <xdr:cNvSpPr/>
      </xdr:nvSpPr>
      <xdr:spPr>
        <a:xfrm>
          <a:off x="9877425" y="2381249"/>
          <a:ext cx="4398168" cy="488156"/>
        </a:xfrm>
        <a:prstGeom prst="wedgeRectCallout">
          <a:avLst>
            <a:gd name="adj1" fmla="val -66002"/>
            <a:gd name="adj2" fmla="val 27802"/>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just"/>
          <a:r>
            <a:rPr lang="es-CL" sz="1000" b="0" i="0" u="none" strike="noStrike" baseline="0">
              <a:solidFill>
                <a:schemeClr val="tx1"/>
              </a:solidFill>
              <a:latin typeface="Arial"/>
              <a:ea typeface="+mn-ea"/>
              <a:cs typeface="+mn-cs"/>
            </a:rPr>
            <a:t>Corresponde a los ingresos por venta de computar, más el reajuste de PPM: $901.125 + $811.</a:t>
          </a:r>
        </a:p>
        <a:p>
          <a:pPr algn="just"/>
          <a:endParaRPr lang="es-CL" sz="1000" strike="sngStrike">
            <a:solidFill>
              <a:schemeClr val="tx1"/>
            </a:solidFill>
            <a:latin typeface="Arial"/>
          </a:endParaRPr>
        </a:p>
      </xdr:txBody>
    </xdr:sp>
    <xdr:clientData/>
  </xdr:twoCellAnchor>
  <xdr:twoCellAnchor>
    <xdr:from>
      <xdr:col>5</xdr:col>
      <xdr:colOff>383380</xdr:colOff>
      <xdr:row>13</xdr:row>
      <xdr:rowOff>61912</xdr:rowOff>
    </xdr:from>
    <xdr:to>
      <xdr:col>9</xdr:col>
      <xdr:colOff>638174</xdr:colOff>
      <xdr:row>17</xdr:row>
      <xdr:rowOff>158749</xdr:rowOff>
    </xdr:to>
    <xdr:sp macro="" textlink="">
      <xdr:nvSpPr>
        <xdr:cNvPr id="4" name="Speech Bubble: Rectangle 6">
          <a:extLst>
            <a:ext uri="{FF2B5EF4-FFF2-40B4-BE49-F238E27FC236}">
              <a16:creationId xmlns:a16="http://schemas.microsoft.com/office/drawing/2014/main" id="{00000000-0008-0000-0400-000004000000}"/>
            </a:ext>
          </a:extLst>
        </xdr:cNvPr>
        <xdr:cNvSpPr/>
      </xdr:nvSpPr>
      <xdr:spPr>
        <a:xfrm>
          <a:off x="9463880" y="2898245"/>
          <a:ext cx="4371711" cy="901171"/>
        </a:xfrm>
        <a:prstGeom prst="wedgeRectCallout">
          <a:avLst>
            <a:gd name="adj1" fmla="val -66234"/>
            <a:gd name="adj2" fmla="val -25683"/>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b="0" i="0" u="none" strike="noStrike" baseline="0">
              <a:solidFill>
                <a:schemeClr val="tx1"/>
              </a:solidFill>
              <a:latin typeface="Arial"/>
              <a:ea typeface="+mn-ea"/>
              <a:cs typeface="+mn-cs"/>
            </a:rPr>
            <a:t>Corresponde a la sexta cuota del ingreso diferido que fue determinado en 2020, cuya primera cuota se imputó en el AT 2021. Este ingreso diferido se computará como mínimo una décima parte en cada ejercicio, debidamente reajustado, hasta su total computación independientemente que abandonen o no el régimen de transparencia.</a:t>
          </a:r>
        </a:p>
      </xdr:txBody>
    </xdr:sp>
    <xdr:clientData/>
  </xdr:twoCellAnchor>
  <xdr:twoCellAnchor>
    <xdr:from>
      <xdr:col>5</xdr:col>
      <xdr:colOff>396876</xdr:colOff>
      <xdr:row>18</xdr:row>
      <xdr:rowOff>154781</xdr:rowOff>
    </xdr:from>
    <xdr:to>
      <xdr:col>9</xdr:col>
      <xdr:colOff>603251</xdr:colOff>
      <xdr:row>21</xdr:row>
      <xdr:rowOff>15875</xdr:rowOff>
    </xdr:to>
    <xdr:sp macro="" textlink="">
      <xdr:nvSpPr>
        <xdr:cNvPr id="6" name="Speech Bubble: Rectangle 6">
          <a:extLst>
            <a:ext uri="{FF2B5EF4-FFF2-40B4-BE49-F238E27FC236}">
              <a16:creationId xmlns:a16="http://schemas.microsoft.com/office/drawing/2014/main" id="{00000000-0008-0000-0400-000006000000}"/>
            </a:ext>
          </a:extLst>
        </xdr:cNvPr>
        <xdr:cNvSpPr/>
      </xdr:nvSpPr>
      <xdr:spPr>
        <a:xfrm>
          <a:off x="11271251" y="4075906"/>
          <a:ext cx="4921250" cy="432594"/>
        </a:xfrm>
        <a:prstGeom prst="wedgeRectCallout">
          <a:avLst>
            <a:gd name="adj1" fmla="val -61348"/>
            <a:gd name="adj2" fmla="val 19472"/>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b="0" i="0" u="none" strike="noStrike" baseline="0">
              <a:solidFill>
                <a:schemeClr val="tx1"/>
              </a:solidFill>
              <a:latin typeface="Arial"/>
              <a:ea typeface="+mn-ea"/>
              <a:cs typeface="+mn-cs"/>
            </a:rPr>
            <a:t>Corresponde a compras o servicios </a:t>
          </a:r>
          <a:r>
            <a:rPr lang="es-CL" sz="1000" b="1" i="0" u="none" strike="noStrike" baseline="0">
              <a:solidFill>
                <a:schemeClr val="tx1"/>
              </a:solidFill>
              <a:latin typeface="Arial"/>
              <a:ea typeface="+mn-ea"/>
              <a:cs typeface="+mn-cs"/>
            </a:rPr>
            <a:t>del negocio </a:t>
          </a:r>
          <a:r>
            <a:rPr lang="es-CL" sz="1000" b="0" i="0" u="none" strike="noStrike" baseline="0">
              <a:solidFill>
                <a:schemeClr val="tx1"/>
              </a:solidFill>
              <a:latin typeface="Arial"/>
              <a:ea typeface="+mn-ea"/>
              <a:cs typeface="+mn-cs"/>
            </a:rPr>
            <a:t>que se hayan adeudado en el año 2024 y se paguen en el 2025.</a:t>
          </a:r>
        </a:p>
      </xdr:txBody>
    </xdr:sp>
    <xdr:clientData/>
  </xdr:twoCellAnchor>
  <xdr:twoCellAnchor>
    <xdr:from>
      <xdr:col>5</xdr:col>
      <xdr:colOff>433917</xdr:colOff>
      <xdr:row>22</xdr:row>
      <xdr:rowOff>178595</xdr:rowOff>
    </xdr:from>
    <xdr:to>
      <xdr:col>9</xdr:col>
      <xdr:colOff>603250</xdr:colOff>
      <xdr:row>25</xdr:row>
      <xdr:rowOff>59532</xdr:rowOff>
    </xdr:to>
    <xdr:sp macro="" textlink="">
      <xdr:nvSpPr>
        <xdr:cNvPr id="7" name="Speech Bubble: Rectangle 6">
          <a:extLst>
            <a:ext uri="{FF2B5EF4-FFF2-40B4-BE49-F238E27FC236}">
              <a16:creationId xmlns:a16="http://schemas.microsoft.com/office/drawing/2014/main" id="{00000000-0008-0000-0400-000007000000}"/>
            </a:ext>
          </a:extLst>
        </xdr:cNvPr>
        <xdr:cNvSpPr/>
      </xdr:nvSpPr>
      <xdr:spPr>
        <a:xfrm>
          <a:off x="9831917" y="5057512"/>
          <a:ext cx="4286250" cy="484187"/>
        </a:xfrm>
        <a:prstGeom prst="wedgeRectCallout">
          <a:avLst>
            <a:gd name="adj1" fmla="val -59350"/>
            <a:gd name="adj2" fmla="val -24802"/>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b="0" i="0" u="none" strike="noStrike" baseline="0">
              <a:solidFill>
                <a:schemeClr val="tx1"/>
              </a:solidFill>
              <a:latin typeface="Arial"/>
              <a:ea typeface="+mn-ea"/>
              <a:cs typeface="+mn-cs"/>
            </a:rPr>
            <a:t>Los otros gastos adeudados en el año 2024 y pagados en el 2025, deben ser rebajados en el concepto que corresponda.</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178282</xdr:colOff>
      <xdr:row>0</xdr:row>
      <xdr:rowOff>195791</xdr:rowOff>
    </xdr:from>
    <xdr:to>
      <xdr:col>6</xdr:col>
      <xdr:colOff>99676</xdr:colOff>
      <xdr:row>3</xdr:row>
      <xdr:rowOff>9524</xdr:rowOff>
    </xdr:to>
    <xdr:pic>
      <xdr:nvPicPr>
        <xdr:cNvPr id="2" name="Imagen 2" descr="logo_sii">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52699" y="195791"/>
          <a:ext cx="1149061" cy="51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137583</xdr:colOff>
      <xdr:row>21</xdr:row>
      <xdr:rowOff>117477</xdr:rowOff>
    </xdr:from>
    <xdr:to>
      <xdr:col>5</xdr:col>
      <xdr:colOff>78317</xdr:colOff>
      <xdr:row>25</xdr:row>
      <xdr:rowOff>31750</xdr:rowOff>
    </xdr:to>
    <xdr:sp macro="" textlink="">
      <xdr:nvSpPr>
        <xdr:cNvPr id="3" name="Speech Bubble: Rectangle 2">
          <a:extLst>
            <a:ext uri="{FF2B5EF4-FFF2-40B4-BE49-F238E27FC236}">
              <a16:creationId xmlns:a16="http://schemas.microsoft.com/office/drawing/2014/main" id="{00000000-0008-0000-0500-000003000000}"/>
            </a:ext>
          </a:extLst>
        </xdr:cNvPr>
        <xdr:cNvSpPr/>
      </xdr:nvSpPr>
      <xdr:spPr>
        <a:xfrm>
          <a:off x="137583" y="4657727"/>
          <a:ext cx="6819901" cy="718606"/>
        </a:xfrm>
        <a:prstGeom prst="wedgeRectCallout">
          <a:avLst>
            <a:gd name="adj1" fmla="val 35833"/>
            <a:gd name="adj2" fmla="val -117414"/>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effectLst/>
              <a:latin typeface="Arial"/>
              <a:ea typeface="+mn-ea"/>
              <a:cs typeface="+mn-cs"/>
            </a:rPr>
            <a:t>Las empresas sujetas al régimen de transparencia tributaria contenido en el artículo 14 D) N° 8 LIR no se encuentran obligadas a determinar un CPTS, salvo que sus ingresos determinados en conformidad a la letra (b) del número 1 de la letra D) de dicho artículo sean mayores de 50.000 UF. </a:t>
          </a:r>
          <a:endParaRPr lang="es-CL" sz="1000">
            <a:solidFill>
              <a:schemeClr val="tx1"/>
            </a:solidFill>
            <a:effectLst/>
            <a:latin typeface="Arial"/>
          </a:endParaRPr>
        </a:p>
        <a:p>
          <a:pPr algn="just"/>
          <a:r>
            <a:rPr lang="es-CL" sz="1000">
              <a:solidFill>
                <a:schemeClr val="tx1"/>
              </a:solidFill>
              <a:effectLst/>
              <a:latin typeface="Arial"/>
              <a:ea typeface="+mn-ea"/>
              <a:cs typeface="+mn-cs"/>
            </a:rPr>
            <a:t>Dado lo anterior, esta determinación se realiza solo para efectos de mejor entendimiento del CPT</a:t>
          </a:r>
          <a:r>
            <a:rPr lang="es-CL" sz="1000" baseline="0">
              <a:solidFill>
                <a:schemeClr val="tx1"/>
              </a:solidFill>
              <a:effectLst/>
              <a:latin typeface="Arial"/>
              <a:ea typeface="+mn-ea"/>
              <a:cs typeface="+mn-cs"/>
            </a:rPr>
            <a:t>S.</a:t>
          </a:r>
          <a:endParaRPr lang="es-CL" sz="1000">
            <a:solidFill>
              <a:schemeClr val="tx1"/>
            </a:solidFill>
            <a:effectLst/>
            <a:latin typeface="Aria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838200</xdr:colOff>
      <xdr:row>10</xdr:row>
      <xdr:rowOff>177614</xdr:rowOff>
    </xdr:from>
    <xdr:to>
      <xdr:col>13</xdr:col>
      <xdr:colOff>466725</xdr:colOff>
      <xdr:row>16</xdr:row>
      <xdr:rowOff>104776</xdr:rowOff>
    </xdr:to>
    <xdr:sp macro="" textlink="">
      <xdr:nvSpPr>
        <xdr:cNvPr id="3" name="Speech Bubble: Rectangle 2">
          <a:extLst>
            <a:ext uri="{FF2B5EF4-FFF2-40B4-BE49-F238E27FC236}">
              <a16:creationId xmlns:a16="http://schemas.microsoft.com/office/drawing/2014/main" id="{00000000-0008-0000-0700-000003000000}"/>
            </a:ext>
          </a:extLst>
        </xdr:cNvPr>
        <xdr:cNvSpPr/>
      </xdr:nvSpPr>
      <xdr:spPr>
        <a:xfrm>
          <a:off x="10086975" y="3206564"/>
          <a:ext cx="2457450" cy="955862"/>
        </a:xfrm>
        <a:prstGeom prst="wedgeRectCallout">
          <a:avLst>
            <a:gd name="adj1" fmla="val 18726"/>
            <a:gd name="adj2" fmla="val -83380"/>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Dado que la empresa está</a:t>
          </a:r>
          <a:r>
            <a:rPr lang="es-CL" sz="1000" baseline="0">
              <a:solidFill>
                <a:schemeClr val="tx1"/>
              </a:solidFill>
              <a:latin typeface="Arial"/>
            </a:rPr>
            <a:t> liberada de pagar el IDPC, tanto el  crédito del artículo 33 bis LIR (que tiene derecho a devolución), como los PPM pagados se ponen a disposición de los socios.</a:t>
          </a:r>
          <a:endParaRPr lang="es-CL" sz="1000">
            <a:solidFill>
              <a:schemeClr val="tx1"/>
            </a:solidFill>
            <a:latin typeface="Arial"/>
          </a:endParaRPr>
        </a:p>
      </xdr:txBody>
    </xdr:sp>
    <xdr:clientData/>
  </xdr:twoCellAnchor>
  <xdr:twoCellAnchor>
    <xdr:from>
      <xdr:col>5</xdr:col>
      <xdr:colOff>698685</xdr:colOff>
      <xdr:row>11</xdr:row>
      <xdr:rowOff>46503</xdr:rowOff>
    </xdr:from>
    <xdr:to>
      <xdr:col>8</xdr:col>
      <xdr:colOff>530598</xdr:colOff>
      <xdr:row>18</xdr:row>
      <xdr:rowOff>105834</xdr:rowOff>
    </xdr:to>
    <xdr:sp macro="" textlink="">
      <xdr:nvSpPr>
        <xdr:cNvPr id="5" name="Speech Bubble: Rectangle 4">
          <a:extLst>
            <a:ext uri="{FF2B5EF4-FFF2-40B4-BE49-F238E27FC236}">
              <a16:creationId xmlns:a16="http://schemas.microsoft.com/office/drawing/2014/main" id="{00000000-0008-0000-0700-000005000000}"/>
            </a:ext>
          </a:extLst>
        </xdr:cNvPr>
        <xdr:cNvSpPr/>
      </xdr:nvSpPr>
      <xdr:spPr>
        <a:xfrm>
          <a:off x="4995518" y="3083920"/>
          <a:ext cx="2858747" cy="1212914"/>
        </a:xfrm>
        <a:prstGeom prst="wedgeRectCallout">
          <a:avLst>
            <a:gd name="adj1" fmla="val 19149"/>
            <a:gd name="adj2" fmla="val -78517"/>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baseline="0">
              <a:solidFill>
                <a:schemeClr val="tx1"/>
              </a:solidFill>
              <a:latin typeface="Arial"/>
            </a:rPr>
            <a:t>De acuerdo a los antecedentes planteados, </a:t>
          </a:r>
          <a:r>
            <a:rPr lang="es-CL" sz="1000" baseline="0">
              <a:solidFill>
                <a:schemeClr val="tx1"/>
              </a:solidFill>
              <a:latin typeface="Arial"/>
              <a:ea typeface="+mn-ea"/>
              <a:cs typeface="+mn-cs"/>
            </a:rPr>
            <a:t>los créditos no sujetos a restitución, corresponden al crédito por IDPC proveniente del dividendo de una empresa acogida al régimen Pro PYME </a:t>
          </a:r>
          <a:r>
            <a:rPr lang="es-CL" sz="1000" baseline="0">
              <a:solidFill>
                <a:schemeClr val="tx1"/>
              </a:solidFill>
              <a:latin typeface="Arial"/>
            </a:rPr>
            <a:t>informado como NO sujeto a restitución con derecho a devolución conjuntamente con el crédito con tasa TEF.</a:t>
          </a:r>
          <a:endParaRPr lang="es-CL" sz="1000">
            <a:solidFill>
              <a:schemeClr val="tx1"/>
            </a:solidFill>
            <a:latin typeface="Aria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85724</xdr:colOff>
      <xdr:row>1</xdr:row>
      <xdr:rowOff>57151</xdr:rowOff>
    </xdr:from>
    <xdr:to>
      <xdr:col>3</xdr:col>
      <xdr:colOff>123824</xdr:colOff>
      <xdr:row>4</xdr:row>
      <xdr:rowOff>22035</xdr:rowOff>
    </xdr:to>
    <xdr:pic>
      <xdr:nvPicPr>
        <xdr:cNvPr id="2" name="Imagen 1" descr="cid:image001.png@01CFC04E.66BC1CE0">
          <a:extLst>
            <a:ext uri="{FF2B5EF4-FFF2-40B4-BE49-F238E27FC236}">
              <a16:creationId xmlns:a16="http://schemas.microsoft.com/office/drawing/2014/main" id="{B0173C01-1C47-45E1-91CA-AB27CB583A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4" y="219076"/>
          <a:ext cx="1076325" cy="45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14</xdr:col>
      <xdr:colOff>262466</xdr:colOff>
      <xdr:row>15</xdr:row>
      <xdr:rowOff>226484</xdr:rowOff>
    </xdr:from>
    <xdr:to>
      <xdr:col>16</xdr:col>
      <xdr:colOff>564885</xdr:colOff>
      <xdr:row>19</xdr:row>
      <xdr:rowOff>188385</xdr:rowOff>
    </xdr:to>
    <xdr:sp macro="" textlink="">
      <xdr:nvSpPr>
        <xdr:cNvPr id="2" name="Rectángulo redondeado 20">
          <a:extLst>
            <a:ext uri="{FF2B5EF4-FFF2-40B4-BE49-F238E27FC236}">
              <a16:creationId xmlns:a16="http://schemas.microsoft.com/office/drawing/2014/main" id="{8B2EDDEE-B304-427C-83CF-F33D95E5A310}"/>
            </a:ext>
          </a:extLst>
        </xdr:cNvPr>
        <xdr:cNvSpPr/>
      </xdr:nvSpPr>
      <xdr:spPr bwMode="auto">
        <a:xfrm>
          <a:off x="13184716" y="3433234"/>
          <a:ext cx="1826419" cy="776818"/>
        </a:xfrm>
        <a:prstGeom prst="wedgeRectCallout">
          <a:avLst>
            <a:gd name="adj1" fmla="val -62261"/>
            <a:gd name="adj2" fmla="val 13968"/>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lIns="18288" tIns="0" rIns="0" bIns="0" rtlCol="0" anchor="ctr" upright="1"/>
        <a:lstStyle/>
        <a:p>
          <a:pPr marL="0" indent="0" algn="ctr"/>
          <a:r>
            <a:rPr lang="es-CL" sz="1000" b="0" cap="none" spc="0">
              <a:ln w="0"/>
              <a:solidFill>
                <a:sysClr val="windowText" lastClr="000000"/>
              </a:solidFill>
              <a:effectLst>
                <a:outerShdw blurRad="38100" dist="19050" dir="2700000" algn="tl" rotWithShape="0">
                  <a:schemeClr val="dk1">
                    <a:alpha val="40000"/>
                  </a:schemeClr>
                </a:outerShdw>
              </a:effectLst>
              <a:latin typeface="Arial" panose="020B0604020202020204" pitchFamily="34" charset="0"/>
              <a:ea typeface="+mn-ea"/>
              <a:cs typeface="Arial" panose="020B0604020202020204" pitchFamily="34" charset="0"/>
            </a:rPr>
            <a:t>Si el resultado es positivo, anótelo en el</a:t>
          </a:r>
          <a:r>
            <a:rPr lang="es-CL" sz="1000" b="1" cap="none" spc="0">
              <a:ln w="0"/>
              <a:solidFill>
                <a:sysClr val="windowText" lastClr="000000"/>
              </a:solidFill>
              <a:effectLst>
                <a:outerShdw blurRad="38100" dist="19050" dir="2700000" algn="tl" rotWithShape="0">
                  <a:schemeClr val="dk1">
                    <a:alpha val="40000"/>
                  </a:schemeClr>
                </a:outerShdw>
              </a:effectLst>
              <a:latin typeface="Arial" panose="020B0604020202020204" pitchFamily="34" charset="0"/>
              <a:ea typeface="+mn-ea"/>
              <a:cs typeface="Arial" panose="020B0604020202020204" pitchFamily="34" charset="0"/>
            </a:rPr>
            <a:t> código 304 </a:t>
          </a:r>
          <a:r>
            <a:rPr lang="es-CL" sz="1000" b="0" cap="none" spc="0">
              <a:ln w="0"/>
              <a:solidFill>
                <a:sysClr val="windowText" lastClr="000000"/>
              </a:solidFill>
              <a:effectLst>
                <a:outerShdw blurRad="38100" dist="19050" dir="2700000" algn="tl" rotWithShape="0">
                  <a:schemeClr val="dk1">
                    <a:alpha val="40000"/>
                  </a:schemeClr>
                </a:outerShdw>
              </a:effectLst>
              <a:latin typeface="Arial" panose="020B0604020202020204" pitchFamily="34" charset="0"/>
              <a:ea typeface="+mn-ea"/>
              <a:cs typeface="Arial" panose="020B0604020202020204" pitchFamily="34" charset="0"/>
            </a:rPr>
            <a:t>y luego </a:t>
          </a:r>
          <a:r>
            <a:rPr lang="es-CL" sz="1000" b="0" cap="none" spc="0" baseline="0">
              <a:ln w="0"/>
              <a:solidFill>
                <a:sysClr val="windowText" lastClr="000000"/>
              </a:solidFill>
              <a:effectLst>
                <a:outerShdw blurRad="38100" dist="19050" dir="2700000" algn="tl" rotWithShape="0">
                  <a:schemeClr val="dk1">
                    <a:alpha val="40000"/>
                  </a:schemeClr>
                </a:outerShdw>
              </a:effectLst>
              <a:latin typeface="Arial" panose="020B0604020202020204" pitchFamily="34" charset="0"/>
              <a:ea typeface="+mn-ea"/>
              <a:cs typeface="Arial" panose="020B0604020202020204" pitchFamily="34" charset="0"/>
            </a:rPr>
            <a:t>trasládelo</a:t>
          </a:r>
          <a:r>
            <a:rPr lang="es-CL" sz="1000" b="0" cap="none" spc="0">
              <a:ln w="0"/>
              <a:solidFill>
                <a:sysClr val="windowText" lastClr="000000"/>
              </a:solidFill>
              <a:effectLst>
                <a:outerShdw blurRad="38100" dist="19050" dir="2700000" algn="tl" rotWithShape="0">
                  <a:schemeClr val="dk1">
                    <a:alpha val="40000"/>
                  </a:schemeClr>
                </a:outerShdw>
              </a:effectLst>
              <a:latin typeface="Arial" panose="020B0604020202020204" pitchFamily="34" charset="0"/>
              <a:ea typeface="+mn-ea"/>
              <a:cs typeface="Arial" panose="020B0604020202020204" pitchFamily="34" charset="0"/>
            </a:rPr>
            <a:t> al </a:t>
          </a:r>
          <a:r>
            <a:rPr lang="es-CL" sz="1000" b="1" cap="none" spc="0">
              <a:ln w="0"/>
              <a:solidFill>
                <a:sysClr val="windowText" lastClr="000000"/>
              </a:solidFill>
              <a:effectLst>
                <a:outerShdw blurRad="38100" dist="19050" dir="2700000" algn="tl" rotWithShape="0">
                  <a:schemeClr val="dk1">
                    <a:alpha val="40000"/>
                  </a:schemeClr>
                </a:outerShdw>
              </a:effectLst>
              <a:latin typeface="Arial" panose="020B0604020202020204" pitchFamily="34" charset="0"/>
              <a:ea typeface="+mn-ea"/>
              <a:cs typeface="Arial" panose="020B0604020202020204" pitchFamily="34" charset="0"/>
            </a:rPr>
            <a:t>código 31 </a:t>
          </a:r>
          <a:r>
            <a:rPr lang="es-CL" sz="1000" b="0" cap="none" spc="0">
              <a:ln w="0"/>
              <a:solidFill>
                <a:sysClr val="windowText" lastClr="000000"/>
              </a:solidFill>
              <a:effectLst>
                <a:outerShdw blurRad="38100" dist="19050" dir="2700000" algn="tl" rotWithShape="0">
                  <a:schemeClr val="dk1">
                    <a:alpha val="40000"/>
                  </a:schemeClr>
                </a:outerShdw>
              </a:effectLst>
              <a:latin typeface="Arial" panose="020B0604020202020204" pitchFamily="34" charset="0"/>
              <a:ea typeface="+mn-ea"/>
              <a:cs typeface="Arial" panose="020B0604020202020204" pitchFamily="34" charset="0"/>
            </a:rPr>
            <a:t>de la </a:t>
          </a:r>
          <a:r>
            <a:rPr lang="es-CL" sz="1000" b="1" cap="none" spc="0">
              <a:ln w="0"/>
              <a:solidFill>
                <a:sysClr val="windowText" lastClr="000000"/>
              </a:solidFill>
              <a:effectLst>
                <a:outerShdw blurRad="38100" dist="19050" dir="2700000" algn="tl" rotWithShape="0">
                  <a:schemeClr val="dk1">
                    <a:alpha val="40000"/>
                  </a:schemeClr>
                </a:outerShdw>
              </a:effectLst>
              <a:latin typeface="Arial" panose="020B0604020202020204" pitchFamily="34" charset="0"/>
              <a:ea typeface="+mn-ea"/>
              <a:cs typeface="Arial" panose="020B0604020202020204" pitchFamily="34" charset="0"/>
            </a:rPr>
            <a:t>línea 53.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erardo.escudero/Mis%20documentos/Escritorio/Great/Hoja%20de%20Trabajo/Cuadratura/Cuadratura%20DDJJ%20DGC%20V2%20Cuenta%20AT%202013.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versoCon"/>
      <sheetName val="ReversoCon"/>
      <sheetName val="Instrucciones"/>
      <sheetName val="Registrar F.22 AT.2013"/>
      <sheetName val="Registrar F.22 AT.2012"/>
      <sheetName val="Registrar DDJJ 1872"/>
      <sheetName val="1846 Res.Balance"/>
      <sheetName val="1846 Base Imponible"/>
      <sheetName val="Datos 1847"/>
      <sheetName val="Hoja de Trabajo"/>
      <sheetName val="Anexo HT Corr.Mon."/>
      <sheetName val="Comprobacion Analitica"/>
      <sheetName val="Factor Corr.Mon."/>
      <sheetName val="Anexo 1 AT.2013"/>
      <sheetName val="Anexo 2 AT.2013"/>
      <sheetName val="F1846 (AT.2013)"/>
      <sheetName val="F1847 (AT.2013)"/>
      <sheetName val="F1872 (AT.2013)"/>
      <sheetName val="Anexo (AT.2011)"/>
      <sheetName val="Anexo 2 (AT.2011)"/>
    </sheetNames>
    <sheetDataSet>
      <sheetData sheetId="0"/>
      <sheetData sheetId="1"/>
      <sheetData sheetId="2"/>
      <sheetData sheetId="3">
        <row r="2">
          <cell r="A2">
            <v>1</v>
          </cell>
          <cell r="B2" t="str">
            <v xml:space="preserve"> </v>
          </cell>
        </row>
        <row r="3">
          <cell r="A3">
            <v>2</v>
          </cell>
          <cell r="B3" t="str">
            <v xml:space="preserve"> </v>
          </cell>
        </row>
        <row r="4">
          <cell r="A4">
            <v>5</v>
          </cell>
          <cell r="B4" t="str">
            <v xml:space="preserve"> </v>
          </cell>
        </row>
        <row r="5">
          <cell r="A5">
            <v>6</v>
          </cell>
          <cell r="B5" t="str">
            <v xml:space="preserve"> </v>
          </cell>
        </row>
        <row r="6">
          <cell r="A6">
            <v>9</v>
          </cell>
          <cell r="B6" t="str">
            <v xml:space="preserve"> </v>
          </cell>
        </row>
        <row r="7">
          <cell r="A7">
            <v>8</v>
          </cell>
          <cell r="B7" t="str">
            <v xml:space="preserve"> </v>
          </cell>
        </row>
        <row r="8">
          <cell r="A8">
            <v>7</v>
          </cell>
          <cell r="B8" t="str">
            <v xml:space="preserve"> </v>
          </cell>
        </row>
        <row r="9">
          <cell r="A9">
            <v>3</v>
          </cell>
          <cell r="B9" t="str">
            <v xml:space="preserve"> </v>
          </cell>
        </row>
        <row r="10">
          <cell r="A10">
            <v>0</v>
          </cell>
          <cell r="B10" t="str">
            <v xml:space="preserve"> </v>
          </cell>
        </row>
        <row r="11">
          <cell r="A11">
            <v>0</v>
          </cell>
          <cell r="B11" t="str">
            <v xml:space="preserve"> </v>
          </cell>
        </row>
        <row r="12">
          <cell r="A12">
            <v>0</v>
          </cell>
          <cell r="B12">
            <v>0</v>
          </cell>
        </row>
        <row r="13">
          <cell r="A13">
            <v>0</v>
          </cell>
          <cell r="B13">
            <v>0</v>
          </cell>
        </row>
        <row r="14">
          <cell r="A14">
            <v>0</v>
          </cell>
          <cell r="B14">
            <v>0</v>
          </cell>
        </row>
        <row r="15">
          <cell r="A15">
            <v>0</v>
          </cell>
          <cell r="B15">
            <v>0</v>
          </cell>
        </row>
        <row r="16">
          <cell r="A16">
            <v>0</v>
          </cell>
          <cell r="B16">
            <v>0</v>
          </cell>
        </row>
        <row r="17">
          <cell r="A17">
            <v>0</v>
          </cell>
          <cell r="B17">
            <v>0</v>
          </cell>
        </row>
        <row r="18">
          <cell r="A18">
            <v>0</v>
          </cell>
          <cell r="B18">
            <v>0</v>
          </cell>
        </row>
        <row r="19">
          <cell r="A19">
            <v>0</v>
          </cell>
          <cell r="B19">
            <v>0</v>
          </cell>
        </row>
        <row r="20">
          <cell r="A20">
            <v>0</v>
          </cell>
          <cell r="B20">
            <v>0</v>
          </cell>
        </row>
        <row r="21">
          <cell r="A21">
            <v>0</v>
          </cell>
          <cell r="B21">
            <v>0</v>
          </cell>
        </row>
        <row r="22">
          <cell r="A22">
            <v>0</v>
          </cell>
          <cell r="B22">
            <v>0</v>
          </cell>
        </row>
        <row r="23">
          <cell r="A23">
            <v>0</v>
          </cell>
          <cell r="B23">
            <v>0</v>
          </cell>
        </row>
        <row r="24">
          <cell r="A24">
            <v>0</v>
          </cell>
          <cell r="B24">
            <v>0</v>
          </cell>
        </row>
        <row r="25">
          <cell r="A25">
            <v>0</v>
          </cell>
          <cell r="B25">
            <v>0</v>
          </cell>
        </row>
        <row r="26">
          <cell r="A26">
            <v>0</v>
          </cell>
          <cell r="B26">
            <v>0</v>
          </cell>
        </row>
        <row r="27">
          <cell r="A27">
            <v>0</v>
          </cell>
          <cell r="B27">
            <v>0</v>
          </cell>
        </row>
        <row r="28">
          <cell r="A28">
            <v>0</v>
          </cell>
          <cell r="B28">
            <v>0</v>
          </cell>
        </row>
        <row r="29">
          <cell r="A29">
            <v>0</v>
          </cell>
          <cell r="B29">
            <v>0</v>
          </cell>
        </row>
        <row r="30">
          <cell r="A30">
            <v>0</v>
          </cell>
          <cell r="B30">
            <v>0</v>
          </cell>
        </row>
        <row r="31">
          <cell r="A31">
            <v>0</v>
          </cell>
          <cell r="B31">
            <v>0</v>
          </cell>
        </row>
        <row r="32">
          <cell r="A32">
            <v>0</v>
          </cell>
          <cell r="B32">
            <v>0</v>
          </cell>
        </row>
        <row r="33">
          <cell r="A33">
            <v>0</v>
          </cell>
          <cell r="B33">
            <v>0</v>
          </cell>
        </row>
        <row r="34">
          <cell r="A34">
            <v>0</v>
          </cell>
          <cell r="B34">
            <v>0</v>
          </cell>
        </row>
        <row r="35">
          <cell r="A35">
            <v>0</v>
          </cell>
          <cell r="B35">
            <v>0</v>
          </cell>
        </row>
        <row r="36">
          <cell r="A36">
            <v>0</v>
          </cell>
          <cell r="B36">
            <v>0</v>
          </cell>
        </row>
        <row r="37">
          <cell r="A37">
            <v>0</v>
          </cell>
          <cell r="B37">
            <v>0</v>
          </cell>
        </row>
        <row r="38">
          <cell r="A38">
            <v>0</v>
          </cell>
          <cell r="B38">
            <v>0</v>
          </cell>
        </row>
        <row r="39">
          <cell r="A39">
            <v>0</v>
          </cell>
          <cell r="B39">
            <v>0</v>
          </cell>
        </row>
        <row r="40">
          <cell r="A40">
            <v>0</v>
          </cell>
          <cell r="B40">
            <v>0</v>
          </cell>
        </row>
        <row r="41">
          <cell r="A41">
            <v>0</v>
          </cell>
          <cell r="B41">
            <v>0</v>
          </cell>
        </row>
        <row r="42">
          <cell r="A42">
            <v>0</v>
          </cell>
          <cell r="B42">
            <v>0</v>
          </cell>
        </row>
        <row r="43">
          <cell r="A43">
            <v>0</v>
          </cell>
          <cell r="B43">
            <v>0</v>
          </cell>
        </row>
        <row r="44">
          <cell r="A44">
            <v>0</v>
          </cell>
          <cell r="B44">
            <v>0</v>
          </cell>
        </row>
        <row r="45">
          <cell r="A45">
            <v>0</v>
          </cell>
          <cell r="B45">
            <v>0</v>
          </cell>
        </row>
        <row r="46">
          <cell r="A46">
            <v>0</v>
          </cell>
          <cell r="B46">
            <v>0</v>
          </cell>
        </row>
        <row r="47">
          <cell r="A47">
            <v>0</v>
          </cell>
          <cell r="B47">
            <v>0</v>
          </cell>
        </row>
        <row r="48">
          <cell r="A48">
            <v>0</v>
          </cell>
          <cell r="B48">
            <v>0</v>
          </cell>
        </row>
        <row r="49">
          <cell r="A49">
            <v>0</v>
          </cell>
          <cell r="B49">
            <v>0</v>
          </cell>
        </row>
        <row r="50">
          <cell r="A50">
            <v>0</v>
          </cell>
          <cell r="B50">
            <v>0</v>
          </cell>
        </row>
        <row r="51">
          <cell r="A51">
            <v>0</v>
          </cell>
          <cell r="B51">
            <v>0</v>
          </cell>
        </row>
        <row r="52">
          <cell r="A52">
            <v>0</v>
          </cell>
          <cell r="B52">
            <v>0</v>
          </cell>
        </row>
        <row r="53">
          <cell r="A53">
            <v>0</v>
          </cell>
          <cell r="B53">
            <v>0</v>
          </cell>
        </row>
        <row r="54">
          <cell r="A54">
            <v>0</v>
          </cell>
          <cell r="B54">
            <v>0</v>
          </cell>
        </row>
        <row r="55">
          <cell r="A55">
            <v>0</v>
          </cell>
          <cell r="B55">
            <v>0</v>
          </cell>
        </row>
        <row r="56">
          <cell r="A56">
            <v>0</v>
          </cell>
          <cell r="B56">
            <v>0</v>
          </cell>
        </row>
        <row r="57">
          <cell r="A57">
            <v>0</v>
          </cell>
          <cell r="B57">
            <v>0</v>
          </cell>
        </row>
        <row r="58">
          <cell r="A58">
            <v>0</v>
          </cell>
          <cell r="B58">
            <v>0</v>
          </cell>
        </row>
        <row r="59">
          <cell r="A59">
            <v>0</v>
          </cell>
          <cell r="B59">
            <v>0</v>
          </cell>
        </row>
        <row r="60">
          <cell r="A60">
            <v>0</v>
          </cell>
          <cell r="B60">
            <v>0</v>
          </cell>
        </row>
        <row r="61">
          <cell r="A61">
            <v>0</v>
          </cell>
          <cell r="B61">
            <v>0</v>
          </cell>
        </row>
        <row r="62">
          <cell r="A62">
            <v>0</v>
          </cell>
          <cell r="B62">
            <v>0</v>
          </cell>
        </row>
        <row r="63">
          <cell r="A63">
            <v>0</v>
          </cell>
          <cell r="B63">
            <v>0</v>
          </cell>
        </row>
        <row r="64">
          <cell r="A64">
            <v>0</v>
          </cell>
          <cell r="B64">
            <v>0</v>
          </cell>
        </row>
        <row r="65">
          <cell r="A65">
            <v>0</v>
          </cell>
          <cell r="B65">
            <v>0</v>
          </cell>
        </row>
        <row r="66">
          <cell r="A66">
            <v>0</v>
          </cell>
          <cell r="B66">
            <v>0</v>
          </cell>
        </row>
        <row r="67">
          <cell r="A67">
            <v>0</v>
          </cell>
          <cell r="B67">
            <v>0</v>
          </cell>
        </row>
        <row r="68">
          <cell r="A68">
            <v>0</v>
          </cell>
          <cell r="B68">
            <v>0</v>
          </cell>
        </row>
        <row r="69">
          <cell r="A69">
            <v>0</v>
          </cell>
          <cell r="B69">
            <v>0</v>
          </cell>
        </row>
        <row r="70">
          <cell r="A70">
            <v>0</v>
          </cell>
          <cell r="B70">
            <v>0</v>
          </cell>
        </row>
        <row r="71">
          <cell r="A71">
            <v>0</v>
          </cell>
          <cell r="B71">
            <v>0</v>
          </cell>
        </row>
        <row r="72">
          <cell r="A72">
            <v>0</v>
          </cell>
          <cell r="B72">
            <v>0</v>
          </cell>
        </row>
        <row r="73">
          <cell r="A73">
            <v>0</v>
          </cell>
          <cell r="B73">
            <v>0</v>
          </cell>
        </row>
        <row r="74">
          <cell r="A74">
            <v>0</v>
          </cell>
          <cell r="B74">
            <v>0</v>
          </cell>
        </row>
        <row r="75">
          <cell r="A75">
            <v>0</v>
          </cell>
          <cell r="B75">
            <v>0</v>
          </cell>
        </row>
        <row r="76">
          <cell r="A76">
            <v>0</v>
          </cell>
          <cell r="B76">
            <v>0</v>
          </cell>
        </row>
        <row r="77">
          <cell r="A77">
            <v>0</v>
          </cell>
          <cell r="B77">
            <v>0</v>
          </cell>
        </row>
        <row r="78">
          <cell r="A78">
            <v>0</v>
          </cell>
          <cell r="B78">
            <v>0</v>
          </cell>
        </row>
        <row r="79">
          <cell r="A79">
            <v>0</v>
          </cell>
          <cell r="B79">
            <v>0</v>
          </cell>
        </row>
        <row r="80">
          <cell r="A80">
            <v>0</v>
          </cell>
          <cell r="B80">
            <v>0</v>
          </cell>
        </row>
        <row r="81">
          <cell r="A81">
            <v>0</v>
          </cell>
          <cell r="B81">
            <v>0</v>
          </cell>
        </row>
        <row r="82">
          <cell r="A82">
            <v>0</v>
          </cell>
          <cell r="B82">
            <v>0</v>
          </cell>
        </row>
        <row r="83">
          <cell r="A83">
            <v>0</v>
          </cell>
          <cell r="B83">
            <v>0</v>
          </cell>
        </row>
        <row r="84">
          <cell r="A84">
            <v>0</v>
          </cell>
          <cell r="B84">
            <v>0</v>
          </cell>
        </row>
        <row r="85">
          <cell r="A85">
            <v>0</v>
          </cell>
          <cell r="B85">
            <v>0</v>
          </cell>
        </row>
        <row r="86">
          <cell r="A86">
            <v>0</v>
          </cell>
          <cell r="B86">
            <v>0</v>
          </cell>
        </row>
        <row r="87">
          <cell r="A87">
            <v>0</v>
          </cell>
          <cell r="B87">
            <v>0</v>
          </cell>
        </row>
        <row r="88">
          <cell r="A88">
            <v>0</v>
          </cell>
          <cell r="B88">
            <v>0</v>
          </cell>
        </row>
        <row r="89">
          <cell r="A89">
            <v>0</v>
          </cell>
          <cell r="B89">
            <v>0</v>
          </cell>
        </row>
        <row r="90">
          <cell r="A90">
            <v>0</v>
          </cell>
          <cell r="B90">
            <v>0</v>
          </cell>
        </row>
        <row r="91">
          <cell r="A91">
            <v>0</v>
          </cell>
          <cell r="B91">
            <v>0</v>
          </cell>
        </row>
        <row r="92">
          <cell r="A92">
            <v>0</v>
          </cell>
          <cell r="B92">
            <v>0</v>
          </cell>
        </row>
        <row r="93">
          <cell r="A93">
            <v>0</v>
          </cell>
          <cell r="B93">
            <v>0</v>
          </cell>
        </row>
        <row r="94">
          <cell r="A94">
            <v>0</v>
          </cell>
          <cell r="B94">
            <v>0</v>
          </cell>
        </row>
        <row r="95">
          <cell r="A95">
            <v>0</v>
          </cell>
          <cell r="B95">
            <v>0</v>
          </cell>
        </row>
        <row r="96">
          <cell r="A96">
            <v>0</v>
          </cell>
          <cell r="B96">
            <v>0</v>
          </cell>
        </row>
        <row r="97">
          <cell r="A97">
            <v>0</v>
          </cell>
          <cell r="B97">
            <v>0</v>
          </cell>
        </row>
        <row r="98">
          <cell r="A98">
            <v>0</v>
          </cell>
          <cell r="B98">
            <v>0</v>
          </cell>
        </row>
        <row r="99">
          <cell r="A99">
            <v>0</v>
          </cell>
          <cell r="B99">
            <v>0</v>
          </cell>
        </row>
        <row r="100">
          <cell r="A100">
            <v>0</v>
          </cell>
          <cell r="B100">
            <v>0</v>
          </cell>
        </row>
        <row r="101">
          <cell r="A101">
            <v>0</v>
          </cell>
          <cell r="B101">
            <v>0</v>
          </cell>
        </row>
        <row r="102">
          <cell r="A102">
            <v>0</v>
          </cell>
          <cell r="B102">
            <v>0</v>
          </cell>
        </row>
        <row r="103">
          <cell r="A103">
            <v>0</v>
          </cell>
          <cell r="B103">
            <v>0</v>
          </cell>
        </row>
        <row r="104">
          <cell r="A104">
            <v>0</v>
          </cell>
          <cell r="B104">
            <v>0</v>
          </cell>
        </row>
        <row r="105">
          <cell r="A105">
            <v>0</v>
          </cell>
          <cell r="B105">
            <v>0</v>
          </cell>
        </row>
        <row r="106">
          <cell r="A106">
            <v>0</v>
          </cell>
          <cell r="B106">
            <v>0</v>
          </cell>
        </row>
        <row r="107">
          <cell r="A107">
            <v>0</v>
          </cell>
          <cell r="B107">
            <v>0</v>
          </cell>
        </row>
        <row r="108">
          <cell r="A108">
            <v>0</v>
          </cell>
          <cell r="B108">
            <v>0</v>
          </cell>
        </row>
        <row r="109">
          <cell r="A109">
            <v>0</v>
          </cell>
          <cell r="B109">
            <v>0</v>
          </cell>
        </row>
        <row r="110">
          <cell r="A110">
            <v>0</v>
          </cell>
          <cell r="B110">
            <v>0</v>
          </cell>
        </row>
        <row r="111">
          <cell r="A111">
            <v>0</v>
          </cell>
          <cell r="B111">
            <v>0</v>
          </cell>
        </row>
        <row r="112">
          <cell r="A112">
            <v>0</v>
          </cell>
          <cell r="B112">
            <v>0</v>
          </cell>
        </row>
        <row r="113">
          <cell r="A113">
            <v>0</v>
          </cell>
          <cell r="B113">
            <v>0</v>
          </cell>
        </row>
        <row r="114">
          <cell r="A114">
            <v>0</v>
          </cell>
          <cell r="B114">
            <v>0</v>
          </cell>
        </row>
        <row r="115">
          <cell r="A115">
            <v>0</v>
          </cell>
          <cell r="B115">
            <v>0</v>
          </cell>
        </row>
        <row r="116">
          <cell r="A116">
            <v>0</v>
          </cell>
          <cell r="B116">
            <v>0</v>
          </cell>
        </row>
        <row r="117">
          <cell r="A117">
            <v>0</v>
          </cell>
          <cell r="B117">
            <v>0</v>
          </cell>
        </row>
        <row r="118">
          <cell r="A118">
            <v>0</v>
          </cell>
          <cell r="B118">
            <v>0</v>
          </cell>
        </row>
        <row r="119">
          <cell r="A119">
            <v>0</v>
          </cell>
          <cell r="B119">
            <v>0</v>
          </cell>
        </row>
        <row r="120">
          <cell r="A120">
            <v>0</v>
          </cell>
          <cell r="B120">
            <v>0</v>
          </cell>
        </row>
        <row r="121">
          <cell r="A121">
            <v>0</v>
          </cell>
          <cell r="B121">
            <v>0</v>
          </cell>
        </row>
        <row r="122">
          <cell r="A122">
            <v>0</v>
          </cell>
          <cell r="B122">
            <v>0</v>
          </cell>
        </row>
        <row r="123">
          <cell r="A123">
            <v>0</v>
          </cell>
          <cell r="B123">
            <v>0</v>
          </cell>
        </row>
        <row r="124">
          <cell r="A124">
            <v>0</v>
          </cell>
          <cell r="B124">
            <v>0</v>
          </cell>
        </row>
        <row r="125">
          <cell r="A125">
            <v>0</v>
          </cell>
          <cell r="B125">
            <v>0</v>
          </cell>
        </row>
        <row r="126">
          <cell r="A126">
            <v>0</v>
          </cell>
          <cell r="B126">
            <v>0</v>
          </cell>
        </row>
        <row r="127">
          <cell r="A127">
            <v>0</v>
          </cell>
          <cell r="B127">
            <v>0</v>
          </cell>
        </row>
        <row r="128">
          <cell r="A128">
            <v>0</v>
          </cell>
          <cell r="B128">
            <v>0</v>
          </cell>
        </row>
        <row r="129">
          <cell r="A129">
            <v>0</v>
          </cell>
          <cell r="B129">
            <v>0</v>
          </cell>
        </row>
        <row r="130">
          <cell r="A130">
            <v>0</v>
          </cell>
          <cell r="B130">
            <v>0</v>
          </cell>
        </row>
        <row r="131">
          <cell r="A131">
            <v>0</v>
          </cell>
          <cell r="B131">
            <v>0</v>
          </cell>
        </row>
        <row r="132">
          <cell r="A132">
            <v>0</v>
          </cell>
          <cell r="B132">
            <v>0</v>
          </cell>
        </row>
        <row r="133">
          <cell r="A133">
            <v>0</v>
          </cell>
          <cell r="B133">
            <v>0</v>
          </cell>
        </row>
        <row r="134">
          <cell r="A134">
            <v>0</v>
          </cell>
          <cell r="B134">
            <v>0</v>
          </cell>
        </row>
        <row r="135">
          <cell r="A135">
            <v>0</v>
          </cell>
          <cell r="B135">
            <v>0</v>
          </cell>
        </row>
        <row r="136">
          <cell r="A136">
            <v>0</v>
          </cell>
          <cell r="B136">
            <v>0</v>
          </cell>
        </row>
        <row r="137">
          <cell r="A137">
            <v>0</v>
          </cell>
          <cell r="B137">
            <v>0</v>
          </cell>
        </row>
        <row r="138">
          <cell r="A138">
            <v>0</v>
          </cell>
          <cell r="B138">
            <v>0</v>
          </cell>
        </row>
        <row r="139">
          <cell r="A139">
            <v>0</v>
          </cell>
          <cell r="B139">
            <v>0</v>
          </cell>
        </row>
        <row r="140">
          <cell r="A140">
            <v>0</v>
          </cell>
          <cell r="B140">
            <v>0</v>
          </cell>
        </row>
        <row r="141">
          <cell r="A141">
            <v>0</v>
          </cell>
          <cell r="B141">
            <v>0</v>
          </cell>
        </row>
        <row r="142">
          <cell r="A142">
            <v>0</v>
          </cell>
          <cell r="B142">
            <v>0</v>
          </cell>
        </row>
        <row r="143">
          <cell r="A143">
            <v>0</v>
          </cell>
          <cell r="B143">
            <v>0</v>
          </cell>
        </row>
        <row r="144">
          <cell r="A144">
            <v>0</v>
          </cell>
          <cell r="B144">
            <v>0</v>
          </cell>
        </row>
        <row r="145">
          <cell r="A145">
            <v>0</v>
          </cell>
          <cell r="B145">
            <v>0</v>
          </cell>
        </row>
        <row r="146">
          <cell r="A146">
            <v>0</v>
          </cell>
          <cell r="B146">
            <v>0</v>
          </cell>
        </row>
        <row r="147">
          <cell r="A147">
            <v>0</v>
          </cell>
          <cell r="B147">
            <v>0</v>
          </cell>
        </row>
        <row r="148">
          <cell r="A148">
            <v>0</v>
          </cell>
          <cell r="B148">
            <v>0</v>
          </cell>
        </row>
        <row r="149">
          <cell r="A149">
            <v>0</v>
          </cell>
          <cell r="B149">
            <v>0</v>
          </cell>
        </row>
        <row r="150">
          <cell r="A150">
            <v>0</v>
          </cell>
          <cell r="B150">
            <v>0</v>
          </cell>
        </row>
        <row r="151">
          <cell r="A151">
            <v>0</v>
          </cell>
          <cell r="B151">
            <v>0</v>
          </cell>
        </row>
        <row r="152">
          <cell r="A152">
            <v>0</v>
          </cell>
          <cell r="B152">
            <v>0</v>
          </cell>
        </row>
        <row r="153">
          <cell r="A153">
            <v>0</v>
          </cell>
          <cell r="B153">
            <v>0</v>
          </cell>
        </row>
        <row r="154">
          <cell r="A154">
            <v>0</v>
          </cell>
          <cell r="B154">
            <v>0</v>
          </cell>
        </row>
        <row r="155">
          <cell r="A155">
            <v>0</v>
          </cell>
          <cell r="B155">
            <v>0</v>
          </cell>
        </row>
        <row r="156">
          <cell r="A156">
            <v>0</v>
          </cell>
          <cell r="B156">
            <v>0</v>
          </cell>
        </row>
        <row r="157">
          <cell r="A157">
            <v>0</v>
          </cell>
          <cell r="B157">
            <v>0</v>
          </cell>
        </row>
        <row r="158">
          <cell r="A158">
            <v>0</v>
          </cell>
          <cell r="B158">
            <v>0</v>
          </cell>
        </row>
        <row r="159">
          <cell r="A159">
            <v>0</v>
          </cell>
          <cell r="B159">
            <v>0</v>
          </cell>
        </row>
        <row r="160">
          <cell r="A160">
            <v>0</v>
          </cell>
          <cell r="B160">
            <v>0</v>
          </cell>
        </row>
        <row r="161">
          <cell r="A161">
            <v>0</v>
          </cell>
          <cell r="B161">
            <v>0</v>
          </cell>
        </row>
        <row r="162">
          <cell r="A162">
            <v>0</v>
          </cell>
          <cell r="B162">
            <v>0</v>
          </cell>
        </row>
        <row r="163">
          <cell r="A163">
            <v>0</v>
          </cell>
          <cell r="B163">
            <v>0</v>
          </cell>
        </row>
        <row r="164">
          <cell r="A164">
            <v>0</v>
          </cell>
          <cell r="B164">
            <v>0</v>
          </cell>
        </row>
        <row r="165">
          <cell r="A165">
            <v>0</v>
          </cell>
          <cell r="B165">
            <v>0</v>
          </cell>
        </row>
        <row r="166">
          <cell r="A166">
            <v>0</v>
          </cell>
          <cell r="B166">
            <v>0</v>
          </cell>
        </row>
        <row r="167">
          <cell r="A167">
            <v>0</v>
          </cell>
          <cell r="B167">
            <v>0</v>
          </cell>
        </row>
        <row r="168">
          <cell r="A168">
            <v>0</v>
          </cell>
          <cell r="B168">
            <v>0</v>
          </cell>
        </row>
        <row r="169">
          <cell r="A169">
            <v>0</v>
          </cell>
          <cell r="B169">
            <v>0</v>
          </cell>
        </row>
        <row r="170">
          <cell r="A170">
            <v>0</v>
          </cell>
          <cell r="B170">
            <v>0</v>
          </cell>
        </row>
        <row r="171">
          <cell r="A171">
            <v>0</v>
          </cell>
          <cell r="B171">
            <v>0</v>
          </cell>
        </row>
        <row r="172">
          <cell r="A172">
            <v>0</v>
          </cell>
          <cell r="B172">
            <v>0</v>
          </cell>
        </row>
        <row r="173">
          <cell r="A173">
            <v>0</v>
          </cell>
          <cell r="B173">
            <v>0</v>
          </cell>
        </row>
        <row r="174">
          <cell r="A174">
            <v>0</v>
          </cell>
          <cell r="B174">
            <v>0</v>
          </cell>
        </row>
        <row r="175">
          <cell r="A175">
            <v>0</v>
          </cell>
          <cell r="B175">
            <v>0</v>
          </cell>
        </row>
        <row r="176">
          <cell r="A176">
            <v>0</v>
          </cell>
          <cell r="B176">
            <v>0</v>
          </cell>
        </row>
        <row r="177">
          <cell r="A177">
            <v>85</v>
          </cell>
          <cell r="B177">
            <v>0</v>
          </cell>
        </row>
        <row r="178">
          <cell r="A178">
            <v>86</v>
          </cell>
          <cell r="B178">
            <v>0</v>
          </cell>
        </row>
        <row r="179">
          <cell r="A179">
            <v>87</v>
          </cell>
          <cell r="B179">
            <v>0</v>
          </cell>
        </row>
        <row r="180">
          <cell r="A180">
            <v>90</v>
          </cell>
          <cell r="B180">
            <v>0</v>
          </cell>
        </row>
        <row r="181">
          <cell r="A181">
            <v>39</v>
          </cell>
          <cell r="B181">
            <v>0</v>
          </cell>
        </row>
        <row r="182">
          <cell r="A182">
            <v>91</v>
          </cell>
          <cell r="B182">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versoCon"/>
      <sheetName val="ReversoCon"/>
      <sheetName val="Instrucciones"/>
      <sheetName val="Registrar F.22 AT.2013"/>
      <sheetName val="Registrar F.22 AT.2012"/>
      <sheetName val="Registrar DDJJ 1872"/>
      <sheetName val="1846 Res.Balance"/>
      <sheetName val="1846 Base Imponible"/>
      <sheetName val="Datos 1847"/>
      <sheetName val="Hoja de Trabajo"/>
      <sheetName val="Anexo HT Corr.Mon."/>
      <sheetName val="Comprobacion Analitica"/>
      <sheetName val="Factor Corr.Mon."/>
      <sheetName val="Anexo 1 AT.2013"/>
      <sheetName val="Anexo 2 AT.2013"/>
      <sheetName val="F1846 (AT.2013)"/>
      <sheetName val="F1847 (AT.2013)"/>
      <sheetName val="F1872 (AT.2013)"/>
      <sheetName val="Anexo (AT.2011)"/>
      <sheetName val="Anexo 2 (AT.2011)"/>
      <sheetName val="Registrar "/>
      <sheetName val="AnversoAud"/>
      <sheetName val="ReversoAud"/>
      <sheetName val="Hoja1"/>
      <sheetName val="RUT"/>
      <sheetName val="Supuestos"/>
      <sheetName val="DDJJ FUT "/>
      <sheetName val="DDJJ Capital"/>
      <sheetName val="Registros"/>
      <sheetName val="Antecedentes"/>
      <sheetName val="Enero de 2017"/>
      <sheetName val="Registrar  AT.-1"/>
      <sheetName val="Febrero 2017"/>
      <sheetName val="Reproceso RLI"/>
      <sheetName val="Reproceso IGC"/>
      <sheetName val="Registrar  AT.Actual"/>
    </sheetNames>
    <sheetDataSet>
      <sheetData sheetId="0"/>
      <sheetData sheetId="1"/>
      <sheetData sheetId="2"/>
      <sheetData sheetId="3">
        <row r="2">
          <cell r="A2">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2">
          <cell r="A2">
            <v>1</v>
          </cell>
          <cell r="B2" t="str">
            <v xml:space="preserve"> </v>
          </cell>
        </row>
        <row r="3">
          <cell r="A3">
            <v>2</v>
          </cell>
          <cell r="B3" t="str">
            <v xml:space="preserve"> </v>
          </cell>
        </row>
        <row r="4">
          <cell r="A4">
            <v>5</v>
          </cell>
          <cell r="B4" t="str">
            <v xml:space="preserve"> </v>
          </cell>
        </row>
        <row r="5">
          <cell r="A5">
            <v>6</v>
          </cell>
          <cell r="B5" t="str">
            <v xml:space="preserve"> </v>
          </cell>
        </row>
        <row r="6">
          <cell r="A6">
            <v>9</v>
          </cell>
          <cell r="B6" t="str">
            <v xml:space="preserve"> </v>
          </cell>
        </row>
        <row r="7">
          <cell r="A7">
            <v>8</v>
          </cell>
          <cell r="B7" t="str">
            <v xml:space="preserve"> </v>
          </cell>
        </row>
        <row r="8">
          <cell r="A8">
            <v>7</v>
          </cell>
          <cell r="B8" t="str">
            <v xml:space="preserve"> </v>
          </cell>
        </row>
        <row r="9">
          <cell r="A9">
            <v>3</v>
          </cell>
          <cell r="B9" t="str">
            <v xml:space="preserve"> </v>
          </cell>
        </row>
        <row r="10">
          <cell r="A10">
            <v>0</v>
          </cell>
          <cell r="B10" t="str">
            <v xml:space="preserve"> </v>
          </cell>
        </row>
        <row r="11">
          <cell r="A11">
            <v>0</v>
          </cell>
          <cell r="B11" t="str">
            <v xml:space="preserve"> </v>
          </cell>
        </row>
        <row r="12">
          <cell r="A12">
            <v>0</v>
          </cell>
          <cell r="B12">
            <v>0</v>
          </cell>
        </row>
        <row r="13">
          <cell r="A13">
            <v>0</v>
          </cell>
          <cell r="B13">
            <v>0</v>
          </cell>
        </row>
        <row r="14">
          <cell r="A14">
            <v>0</v>
          </cell>
          <cell r="B14">
            <v>0</v>
          </cell>
        </row>
        <row r="15">
          <cell r="A15">
            <v>0</v>
          </cell>
          <cell r="B15">
            <v>0</v>
          </cell>
        </row>
        <row r="16">
          <cell r="A16">
            <v>0</v>
          </cell>
          <cell r="B16">
            <v>0</v>
          </cell>
        </row>
        <row r="17">
          <cell r="A17">
            <v>0</v>
          </cell>
          <cell r="B17">
            <v>0</v>
          </cell>
        </row>
        <row r="18">
          <cell r="A18">
            <v>0</v>
          </cell>
          <cell r="B18">
            <v>0</v>
          </cell>
        </row>
        <row r="19">
          <cell r="A19">
            <v>0</v>
          </cell>
          <cell r="B19">
            <v>0</v>
          </cell>
        </row>
        <row r="20">
          <cell r="A20">
            <v>0</v>
          </cell>
          <cell r="B20">
            <v>0</v>
          </cell>
        </row>
        <row r="21">
          <cell r="A21">
            <v>0</v>
          </cell>
          <cell r="B21">
            <v>0</v>
          </cell>
        </row>
        <row r="22">
          <cell r="A22">
            <v>0</v>
          </cell>
          <cell r="B22">
            <v>0</v>
          </cell>
        </row>
        <row r="23">
          <cell r="A23">
            <v>0</v>
          </cell>
          <cell r="B23">
            <v>0</v>
          </cell>
        </row>
        <row r="24">
          <cell r="A24">
            <v>0</v>
          </cell>
          <cell r="B24">
            <v>0</v>
          </cell>
        </row>
        <row r="25">
          <cell r="A25">
            <v>0</v>
          </cell>
          <cell r="B25">
            <v>0</v>
          </cell>
        </row>
        <row r="26">
          <cell r="A26">
            <v>0</v>
          </cell>
          <cell r="B26">
            <v>0</v>
          </cell>
        </row>
        <row r="27">
          <cell r="A27">
            <v>0</v>
          </cell>
          <cell r="B27">
            <v>0</v>
          </cell>
        </row>
        <row r="28">
          <cell r="A28">
            <v>0</v>
          </cell>
          <cell r="B28">
            <v>0</v>
          </cell>
        </row>
        <row r="29">
          <cell r="A29">
            <v>0</v>
          </cell>
          <cell r="B29">
            <v>0</v>
          </cell>
        </row>
        <row r="30">
          <cell r="A30">
            <v>0</v>
          </cell>
          <cell r="B30">
            <v>0</v>
          </cell>
        </row>
        <row r="31">
          <cell r="A31">
            <v>0</v>
          </cell>
          <cell r="B31">
            <v>0</v>
          </cell>
        </row>
        <row r="32">
          <cell r="A32">
            <v>0</v>
          </cell>
          <cell r="B32">
            <v>0</v>
          </cell>
        </row>
        <row r="33">
          <cell r="A33">
            <v>0</v>
          </cell>
          <cell r="B33">
            <v>0</v>
          </cell>
        </row>
        <row r="34">
          <cell r="A34">
            <v>0</v>
          </cell>
          <cell r="B34">
            <v>0</v>
          </cell>
        </row>
        <row r="35">
          <cell r="A35">
            <v>0</v>
          </cell>
          <cell r="B35">
            <v>0</v>
          </cell>
        </row>
        <row r="36">
          <cell r="A36">
            <v>0</v>
          </cell>
          <cell r="B36">
            <v>0</v>
          </cell>
        </row>
        <row r="37">
          <cell r="A37">
            <v>0</v>
          </cell>
          <cell r="B37">
            <v>0</v>
          </cell>
        </row>
        <row r="38">
          <cell r="A38">
            <v>0</v>
          </cell>
          <cell r="B38">
            <v>0</v>
          </cell>
        </row>
        <row r="39">
          <cell r="A39">
            <v>0</v>
          </cell>
          <cell r="B39">
            <v>0</v>
          </cell>
        </row>
        <row r="40">
          <cell r="A40">
            <v>0</v>
          </cell>
          <cell r="B40">
            <v>0</v>
          </cell>
        </row>
        <row r="41">
          <cell r="A41">
            <v>0</v>
          </cell>
          <cell r="B41">
            <v>0</v>
          </cell>
        </row>
        <row r="42">
          <cell r="A42">
            <v>0</v>
          </cell>
          <cell r="B42">
            <v>0</v>
          </cell>
        </row>
        <row r="43">
          <cell r="A43">
            <v>0</v>
          </cell>
          <cell r="B43">
            <v>0</v>
          </cell>
        </row>
        <row r="44">
          <cell r="A44">
            <v>0</v>
          </cell>
          <cell r="B44">
            <v>0</v>
          </cell>
        </row>
        <row r="45">
          <cell r="A45">
            <v>0</v>
          </cell>
          <cell r="B45">
            <v>0</v>
          </cell>
        </row>
        <row r="46">
          <cell r="A46">
            <v>0</v>
          </cell>
          <cell r="B46">
            <v>0</v>
          </cell>
        </row>
        <row r="47">
          <cell r="A47">
            <v>0</v>
          </cell>
          <cell r="B47">
            <v>0</v>
          </cell>
        </row>
        <row r="48">
          <cell r="A48">
            <v>0</v>
          </cell>
          <cell r="B48">
            <v>0</v>
          </cell>
        </row>
        <row r="49">
          <cell r="A49">
            <v>0</v>
          </cell>
          <cell r="B49">
            <v>0</v>
          </cell>
        </row>
        <row r="50">
          <cell r="A50">
            <v>0</v>
          </cell>
          <cell r="B50">
            <v>0</v>
          </cell>
        </row>
        <row r="51">
          <cell r="A51">
            <v>0</v>
          </cell>
          <cell r="B51">
            <v>0</v>
          </cell>
        </row>
        <row r="52">
          <cell r="A52">
            <v>0</v>
          </cell>
          <cell r="B52">
            <v>0</v>
          </cell>
        </row>
        <row r="53">
          <cell r="A53">
            <v>0</v>
          </cell>
          <cell r="B53">
            <v>0</v>
          </cell>
        </row>
        <row r="54">
          <cell r="A54">
            <v>0</v>
          </cell>
          <cell r="B54">
            <v>0</v>
          </cell>
        </row>
        <row r="55">
          <cell r="A55">
            <v>0</v>
          </cell>
          <cell r="B55">
            <v>0</v>
          </cell>
        </row>
        <row r="56">
          <cell r="A56">
            <v>0</v>
          </cell>
          <cell r="B56">
            <v>0</v>
          </cell>
        </row>
        <row r="57">
          <cell r="A57">
            <v>0</v>
          </cell>
          <cell r="B57">
            <v>0</v>
          </cell>
        </row>
        <row r="58">
          <cell r="A58">
            <v>0</v>
          </cell>
          <cell r="B58">
            <v>0</v>
          </cell>
        </row>
        <row r="59">
          <cell r="A59">
            <v>0</v>
          </cell>
          <cell r="B59">
            <v>0</v>
          </cell>
        </row>
        <row r="60">
          <cell r="A60">
            <v>0</v>
          </cell>
          <cell r="B60">
            <v>0</v>
          </cell>
        </row>
        <row r="61">
          <cell r="A61">
            <v>0</v>
          </cell>
          <cell r="B61">
            <v>0</v>
          </cell>
        </row>
        <row r="62">
          <cell r="A62">
            <v>0</v>
          </cell>
          <cell r="B62">
            <v>0</v>
          </cell>
        </row>
        <row r="63">
          <cell r="A63">
            <v>0</v>
          </cell>
          <cell r="B63">
            <v>0</v>
          </cell>
        </row>
        <row r="64">
          <cell r="A64">
            <v>0</v>
          </cell>
          <cell r="B64">
            <v>0</v>
          </cell>
        </row>
        <row r="65">
          <cell r="A65">
            <v>0</v>
          </cell>
          <cell r="B65">
            <v>0</v>
          </cell>
        </row>
        <row r="66">
          <cell r="A66">
            <v>0</v>
          </cell>
          <cell r="B66">
            <v>0</v>
          </cell>
        </row>
        <row r="67">
          <cell r="A67">
            <v>0</v>
          </cell>
          <cell r="B67">
            <v>0</v>
          </cell>
        </row>
        <row r="68">
          <cell r="A68">
            <v>0</v>
          </cell>
          <cell r="B68">
            <v>0</v>
          </cell>
        </row>
        <row r="69">
          <cell r="A69">
            <v>0</v>
          </cell>
          <cell r="B69">
            <v>0</v>
          </cell>
        </row>
        <row r="70">
          <cell r="A70">
            <v>0</v>
          </cell>
          <cell r="B70">
            <v>0</v>
          </cell>
        </row>
        <row r="71">
          <cell r="A71">
            <v>0</v>
          </cell>
          <cell r="B71">
            <v>0</v>
          </cell>
        </row>
        <row r="72">
          <cell r="A72">
            <v>0</v>
          </cell>
          <cell r="B72">
            <v>0</v>
          </cell>
        </row>
        <row r="73">
          <cell r="A73">
            <v>0</v>
          </cell>
          <cell r="B73">
            <v>0</v>
          </cell>
        </row>
        <row r="74">
          <cell r="A74">
            <v>0</v>
          </cell>
          <cell r="B74">
            <v>0</v>
          </cell>
        </row>
        <row r="75">
          <cell r="A75">
            <v>0</v>
          </cell>
          <cell r="B75">
            <v>0</v>
          </cell>
        </row>
        <row r="76">
          <cell r="A76">
            <v>0</v>
          </cell>
          <cell r="B76">
            <v>0</v>
          </cell>
        </row>
        <row r="77">
          <cell r="A77">
            <v>0</v>
          </cell>
          <cell r="B77">
            <v>0</v>
          </cell>
        </row>
        <row r="78">
          <cell r="A78">
            <v>0</v>
          </cell>
          <cell r="B78">
            <v>0</v>
          </cell>
        </row>
        <row r="79">
          <cell r="A79">
            <v>0</v>
          </cell>
          <cell r="B79">
            <v>0</v>
          </cell>
        </row>
        <row r="80">
          <cell r="A80">
            <v>0</v>
          </cell>
          <cell r="B80">
            <v>0</v>
          </cell>
        </row>
        <row r="81">
          <cell r="A81">
            <v>0</v>
          </cell>
          <cell r="B81">
            <v>0</v>
          </cell>
        </row>
        <row r="82">
          <cell r="A82">
            <v>0</v>
          </cell>
          <cell r="B82">
            <v>0</v>
          </cell>
        </row>
        <row r="83">
          <cell r="A83">
            <v>0</v>
          </cell>
          <cell r="B83">
            <v>0</v>
          </cell>
        </row>
        <row r="84">
          <cell r="A84">
            <v>0</v>
          </cell>
          <cell r="B84">
            <v>0</v>
          </cell>
        </row>
        <row r="85">
          <cell r="A85">
            <v>0</v>
          </cell>
          <cell r="B85">
            <v>0</v>
          </cell>
        </row>
        <row r="86">
          <cell r="A86">
            <v>0</v>
          </cell>
          <cell r="B86">
            <v>0</v>
          </cell>
        </row>
        <row r="87">
          <cell r="A87">
            <v>0</v>
          </cell>
          <cell r="B87">
            <v>0</v>
          </cell>
        </row>
        <row r="88">
          <cell r="A88">
            <v>0</v>
          </cell>
          <cell r="B88">
            <v>0</v>
          </cell>
        </row>
        <row r="89">
          <cell r="A89">
            <v>0</v>
          </cell>
          <cell r="B89">
            <v>0</v>
          </cell>
        </row>
        <row r="90">
          <cell r="A90">
            <v>0</v>
          </cell>
          <cell r="B90">
            <v>0</v>
          </cell>
        </row>
        <row r="91">
          <cell r="A91">
            <v>0</v>
          </cell>
          <cell r="B91">
            <v>0</v>
          </cell>
        </row>
        <row r="92">
          <cell r="A92">
            <v>0</v>
          </cell>
          <cell r="B92">
            <v>0</v>
          </cell>
        </row>
        <row r="93">
          <cell r="A93">
            <v>0</v>
          </cell>
          <cell r="B93">
            <v>0</v>
          </cell>
        </row>
        <row r="94">
          <cell r="A94">
            <v>0</v>
          </cell>
          <cell r="B94">
            <v>0</v>
          </cell>
        </row>
        <row r="95">
          <cell r="A95">
            <v>0</v>
          </cell>
          <cell r="B95">
            <v>0</v>
          </cell>
        </row>
        <row r="96">
          <cell r="A96">
            <v>0</v>
          </cell>
          <cell r="B96">
            <v>0</v>
          </cell>
        </row>
        <row r="97">
          <cell r="A97">
            <v>0</v>
          </cell>
          <cell r="B97">
            <v>0</v>
          </cell>
        </row>
        <row r="98">
          <cell r="A98">
            <v>0</v>
          </cell>
          <cell r="B98">
            <v>0</v>
          </cell>
        </row>
        <row r="99">
          <cell r="A99">
            <v>0</v>
          </cell>
          <cell r="B99">
            <v>0</v>
          </cell>
        </row>
        <row r="100">
          <cell r="A100">
            <v>0</v>
          </cell>
          <cell r="B100">
            <v>0</v>
          </cell>
        </row>
        <row r="101">
          <cell r="A101">
            <v>0</v>
          </cell>
          <cell r="B101">
            <v>0</v>
          </cell>
        </row>
        <row r="102">
          <cell r="A102">
            <v>0</v>
          </cell>
          <cell r="B102">
            <v>0</v>
          </cell>
        </row>
        <row r="103">
          <cell r="A103">
            <v>0</v>
          </cell>
          <cell r="B103">
            <v>0</v>
          </cell>
        </row>
        <row r="104">
          <cell r="A104">
            <v>0</v>
          </cell>
          <cell r="B104">
            <v>0</v>
          </cell>
        </row>
        <row r="105">
          <cell r="A105">
            <v>0</v>
          </cell>
          <cell r="B105">
            <v>0</v>
          </cell>
        </row>
        <row r="106">
          <cell r="A106">
            <v>0</v>
          </cell>
          <cell r="B106">
            <v>0</v>
          </cell>
        </row>
        <row r="107">
          <cell r="A107">
            <v>0</v>
          </cell>
          <cell r="B107">
            <v>0</v>
          </cell>
        </row>
        <row r="108">
          <cell r="A108">
            <v>0</v>
          </cell>
          <cell r="B108">
            <v>0</v>
          </cell>
        </row>
        <row r="109">
          <cell r="A109">
            <v>0</v>
          </cell>
          <cell r="B109">
            <v>0</v>
          </cell>
        </row>
        <row r="110">
          <cell r="A110">
            <v>0</v>
          </cell>
          <cell r="B110">
            <v>0</v>
          </cell>
        </row>
        <row r="111">
          <cell r="A111">
            <v>0</v>
          </cell>
          <cell r="B111">
            <v>0</v>
          </cell>
        </row>
        <row r="112">
          <cell r="A112">
            <v>0</v>
          </cell>
          <cell r="B112">
            <v>0</v>
          </cell>
        </row>
        <row r="113">
          <cell r="A113">
            <v>0</v>
          </cell>
          <cell r="B113">
            <v>0</v>
          </cell>
        </row>
        <row r="114">
          <cell r="A114">
            <v>0</v>
          </cell>
          <cell r="B114">
            <v>0</v>
          </cell>
        </row>
        <row r="115">
          <cell r="A115">
            <v>0</v>
          </cell>
          <cell r="B115">
            <v>0</v>
          </cell>
        </row>
        <row r="116">
          <cell r="A116">
            <v>0</v>
          </cell>
          <cell r="B116">
            <v>0</v>
          </cell>
        </row>
        <row r="117">
          <cell r="A117">
            <v>0</v>
          </cell>
          <cell r="B117">
            <v>0</v>
          </cell>
        </row>
        <row r="118">
          <cell r="A118">
            <v>0</v>
          </cell>
          <cell r="B118">
            <v>0</v>
          </cell>
        </row>
        <row r="119">
          <cell r="A119">
            <v>0</v>
          </cell>
          <cell r="B119">
            <v>0</v>
          </cell>
        </row>
        <row r="120">
          <cell r="A120">
            <v>0</v>
          </cell>
          <cell r="B120">
            <v>0</v>
          </cell>
        </row>
        <row r="121">
          <cell r="A121">
            <v>0</v>
          </cell>
          <cell r="B121">
            <v>0</v>
          </cell>
        </row>
        <row r="122">
          <cell r="A122">
            <v>0</v>
          </cell>
          <cell r="B122">
            <v>0</v>
          </cell>
        </row>
        <row r="123">
          <cell r="A123">
            <v>0</v>
          </cell>
          <cell r="B123">
            <v>0</v>
          </cell>
        </row>
        <row r="124">
          <cell r="A124">
            <v>0</v>
          </cell>
          <cell r="B124">
            <v>0</v>
          </cell>
        </row>
        <row r="125">
          <cell r="A125">
            <v>0</v>
          </cell>
          <cell r="B125">
            <v>0</v>
          </cell>
        </row>
        <row r="126">
          <cell r="A126">
            <v>0</v>
          </cell>
          <cell r="B126">
            <v>0</v>
          </cell>
        </row>
        <row r="127">
          <cell r="A127">
            <v>0</v>
          </cell>
          <cell r="B127">
            <v>0</v>
          </cell>
        </row>
        <row r="128">
          <cell r="A128">
            <v>0</v>
          </cell>
          <cell r="B128">
            <v>0</v>
          </cell>
        </row>
        <row r="129">
          <cell r="A129">
            <v>0</v>
          </cell>
          <cell r="B129">
            <v>0</v>
          </cell>
        </row>
        <row r="130">
          <cell r="A130">
            <v>0</v>
          </cell>
          <cell r="B130">
            <v>0</v>
          </cell>
        </row>
        <row r="131">
          <cell r="A131">
            <v>0</v>
          </cell>
          <cell r="B131">
            <v>0</v>
          </cell>
        </row>
        <row r="132">
          <cell r="A132">
            <v>0</v>
          </cell>
          <cell r="B132">
            <v>0</v>
          </cell>
        </row>
        <row r="133">
          <cell r="A133">
            <v>0</v>
          </cell>
          <cell r="B133">
            <v>0</v>
          </cell>
        </row>
        <row r="134">
          <cell r="A134">
            <v>0</v>
          </cell>
          <cell r="B134">
            <v>0</v>
          </cell>
        </row>
        <row r="135">
          <cell r="A135">
            <v>0</v>
          </cell>
          <cell r="B135">
            <v>0</v>
          </cell>
        </row>
        <row r="136">
          <cell r="A136">
            <v>0</v>
          </cell>
          <cell r="B136">
            <v>0</v>
          </cell>
        </row>
        <row r="137">
          <cell r="A137">
            <v>0</v>
          </cell>
          <cell r="B137">
            <v>0</v>
          </cell>
        </row>
        <row r="138">
          <cell r="A138">
            <v>0</v>
          </cell>
          <cell r="B138">
            <v>0</v>
          </cell>
        </row>
        <row r="139">
          <cell r="A139">
            <v>0</v>
          </cell>
          <cell r="B139">
            <v>0</v>
          </cell>
        </row>
        <row r="140">
          <cell r="A140">
            <v>0</v>
          </cell>
          <cell r="B140">
            <v>0</v>
          </cell>
        </row>
        <row r="141">
          <cell r="A141">
            <v>0</v>
          </cell>
          <cell r="B141">
            <v>0</v>
          </cell>
        </row>
        <row r="142">
          <cell r="A142">
            <v>0</v>
          </cell>
          <cell r="B142">
            <v>0</v>
          </cell>
        </row>
        <row r="143">
          <cell r="A143">
            <v>0</v>
          </cell>
          <cell r="B143">
            <v>0</v>
          </cell>
        </row>
        <row r="144">
          <cell r="A144">
            <v>0</v>
          </cell>
          <cell r="B144">
            <v>0</v>
          </cell>
        </row>
        <row r="145">
          <cell r="A145">
            <v>0</v>
          </cell>
          <cell r="B145">
            <v>0</v>
          </cell>
        </row>
        <row r="146">
          <cell r="A146">
            <v>0</v>
          </cell>
          <cell r="B146">
            <v>0</v>
          </cell>
        </row>
        <row r="147">
          <cell r="A147">
            <v>0</v>
          </cell>
          <cell r="B147">
            <v>0</v>
          </cell>
        </row>
        <row r="148">
          <cell r="A148">
            <v>0</v>
          </cell>
          <cell r="B148">
            <v>0</v>
          </cell>
        </row>
        <row r="149">
          <cell r="A149">
            <v>0</v>
          </cell>
          <cell r="B149">
            <v>0</v>
          </cell>
        </row>
        <row r="150">
          <cell r="A150">
            <v>0</v>
          </cell>
          <cell r="B150">
            <v>0</v>
          </cell>
        </row>
        <row r="151">
          <cell r="A151">
            <v>0</v>
          </cell>
          <cell r="B151">
            <v>0</v>
          </cell>
        </row>
        <row r="152">
          <cell r="A152">
            <v>0</v>
          </cell>
          <cell r="B152">
            <v>0</v>
          </cell>
        </row>
        <row r="153">
          <cell r="A153">
            <v>0</v>
          </cell>
          <cell r="B153">
            <v>0</v>
          </cell>
        </row>
        <row r="154">
          <cell r="A154">
            <v>0</v>
          </cell>
          <cell r="B154">
            <v>0</v>
          </cell>
        </row>
        <row r="155">
          <cell r="A155">
            <v>0</v>
          </cell>
          <cell r="B155">
            <v>0</v>
          </cell>
        </row>
        <row r="156">
          <cell r="A156">
            <v>0</v>
          </cell>
          <cell r="B156">
            <v>0</v>
          </cell>
        </row>
        <row r="157">
          <cell r="A157">
            <v>0</v>
          </cell>
          <cell r="B157">
            <v>0</v>
          </cell>
        </row>
        <row r="158">
          <cell r="A158">
            <v>0</v>
          </cell>
          <cell r="B158">
            <v>0</v>
          </cell>
        </row>
        <row r="159">
          <cell r="A159">
            <v>0</v>
          </cell>
          <cell r="B159">
            <v>0</v>
          </cell>
        </row>
        <row r="160">
          <cell r="A160">
            <v>0</v>
          </cell>
          <cell r="B160">
            <v>0</v>
          </cell>
        </row>
        <row r="161">
          <cell r="A161">
            <v>0</v>
          </cell>
          <cell r="B161">
            <v>0</v>
          </cell>
        </row>
        <row r="162">
          <cell r="A162">
            <v>0</v>
          </cell>
          <cell r="B162">
            <v>0</v>
          </cell>
        </row>
        <row r="163">
          <cell r="A163">
            <v>0</v>
          </cell>
          <cell r="B163">
            <v>0</v>
          </cell>
        </row>
        <row r="164">
          <cell r="A164">
            <v>0</v>
          </cell>
          <cell r="B164">
            <v>0</v>
          </cell>
        </row>
        <row r="165">
          <cell r="A165">
            <v>0</v>
          </cell>
          <cell r="B165">
            <v>0</v>
          </cell>
        </row>
        <row r="166">
          <cell r="A166">
            <v>0</v>
          </cell>
          <cell r="B166">
            <v>0</v>
          </cell>
        </row>
        <row r="167">
          <cell r="A167">
            <v>0</v>
          </cell>
          <cell r="B167">
            <v>0</v>
          </cell>
        </row>
        <row r="168">
          <cell r="A168">
            <v>0</v>
          </cell>
          <cell r="B168">
            <v>0</v>
          </cell>
        </row>
        <row r="169">
          <cell r="A169">
            <v>0</v>
          </cell>
          <cell r="B169">
            <v>0</v>
          </cell>
        </row>
        <row r="170">
          <cell r="A170">
            <v>0</v>
          </cell>
          <cell r="B170">
            <v>0</v>
          </cell>
        </row>
        <row r="171">
          <cell r="A171">
            <v>0</v>
          </cell>
          <cell r="B171">
            <v>0</v>
          </cell>
        </row>
        <row r="172">
          <cell r="A172">
            <v>0</v>
          </cell>
          <cell r="B172">
            <v>0</v>
          </cell>
        </row>
        <row r="173">
          <cell r="A173">
            <v>0</v>
          </cell>
          <cell r="B173">
            <v>0</v>
          </cell>
        </row>
        <row r="174">
          <cell r="A174">
            <v>0</v>
          </cell>
          <cell r="B174">
            <v>0</v>
          </cell>
        </row>
        <row r="175">
          <cell r="A175">
            <v>0</v>
          </cell>
          <cell r="B175">
            <v>0</v>
          </cell>
        </row>
        <row r="176">
          <cell r="A176">
            <v>0</v>
          </cell>
          <cell r="B176">
            <v>0</v>
          </cell>
        </row>
        <row r="177">
          <cell r="A177">
            <v>85</v>
          </cell>
          <cell r="B177">
            <v>0</v>
          </cell>
        </row>
        <row r="178">
          <cell r="A178">
            <v>86</v>
          </cell>
          <cell r="B178">
            <v>0</v>
          </cell>
        </row>
        <row r="179">
          <cell r="A179">
            <v>87</v>
          </cell>
          <cell r="B179">
            <v>0</v>
          </cell>
        </row>
        <row r="180">
          <cell r="A180">
            <v>90</v>
          </cell>
          <cell r="B180">
            <v>0</v>
          </cell>
        </row>
        <row r="181">
          <cell r="A181">
            <v>39</v>
          </cell>
          <cell r="B181">
            <v>0</v>
          </cell>
        </row>
        <row r="182">
          <cell r="A182">
            <v>91</v>
          </cell>
          <cell r="B182">
            <v>0</v>
          </cell>
        </row>
      </sheetData>
      <sheetData sheetId="21"/>
      <sheetData sheetId="22"/>
      <sheetData sheetId="23" refreshError="1"/>
      <sheetData sheetId="24"/>
      <sheetData sheetId="25"/>
      <sheetData sheetId="26"/>
      <sheetData sheetId="27"/>
      <sheetData sheetId="28"/>
      <sheetData sheetId="29"/>
      <sheetData sheetId="30"/>
      <sheetData sheetId="31">
        <row r="1">
          <cell r="A1" t="str">
            <v>CODIGO</v>
          </cell>
          <cell r="B1" t="str">
            <v>VALOR</v>
          </cell>
        </row>
        <row r="2">
          <cell r="A2">
            <v>1</v>
          </cell>
          <cell r="B2" t="str">
            <v>CAPDEVILA</v>
          </cell>
        </row>
        <row r="3">
          <cell r="A3">
            <v>2</v>
          </cell>
          <cell r="B3" t="str">
            <v>HONORATO</v>
          </cell>
        </row>
        <row r="4">
          <cell r="A4">
            <v>5</v>
          </cell>
          <cell r="B4" t="str">
            <v>JOSE LUIS</v>
          </cell>
        </row>
        <row r="5">
          <cell r="A5">
            <v>6</v>
          </cell>
          <cell r="B5" t="str">
            <v>VARGAS FONTECILLA 4193- 4199</v>
          </cell>
        </row>
        <row r="6">
          <cell r="A6">
            <v>9</v>
          </cell>
          <cell r="B6">
            <v>7731698</v>
          </cell>
        </row>
        <row r="7">
          <cell r="A7">
            <v>8</v>
          </cell>
          <cell r="B7" t="str">
            <v>QUINTA NORMAL</v>
          </cell>
        </row>
        <row r="8">
          <cell r="A8">
            <v>7</v>
          </cell>
          <cell r="B8">
            <v>240742774</v>
          </cell>
        </row>
        <row r="9">
          <cell r="A9">
            <v>3</v>
          </cell>
          <cell r="B9" t="str">
            <v>4.432.741-4</v>
          </cell>
        </row>
        <row r="10">
          <cell r="A10">
            <v>13</v>
          </cell>
          <cell r="B10" t="str">
            <v>VENTA AL POR MENOR DE COMBUSTIBLE PARA AUTOMOTORES</v>
          </cell>
        </row>
        <row r="11">
          <cell r="A11">
            <v>55</v>
          </cell>
          <cell r="B11" t="str">
            <v>JLCESTACION@JLC.CL</v>
          </cell>
        </row>
        <row r="12">
          <cell r="A12">
            <v>14</v>
          </cell>
          <cell r="B12">
            <v>505000</v>
          </cell>
        </row>
        <row r="13">
          <cell r="A13">
            <v>20</v>
          </cell>
          <cell r="B13">
            <v>133651231</v>
          </cell>
        </row>
        <row r="14">
          <cell r="A14">
            <v>36</v>
          </cell>
          <cell r="B14">
            <v>170000000</v>
          </cell>
        </row>
        <row r="15">
          <cell r="A15">
            <v>101</v>
          </cell>
          <cell r="B15">
            <v>865042582</v>
          </cell>
        </row>
        <row r="16">
          <cell r="A16">
            <v>104</v>
          </cell>
          <cell r="B16">
            <v>70000000</v>
          </cell>
        </row>
        <row r="17">
          <cell r="A17">
            <v>106</v>
          </cell>
          <cell r="B17">
            <v>19909096</v>
          </cell>
        </row>
        <row r="18">
          <cell r="A18">
            <v>123</v>
          </cell>
          <cell r="B18">
            <v>6092136925</v>
          </cell>
        </row>
        <row r="19">
          <cell r="A19">
            <v>152</v>
          </cell>
          <cell r="B19">
            <v>288270</v>
          </cell>
        </row>
        <row r="20">
          <cell r="A20">
            <v>157</v>
          </cell>
          <cell r="B20">
            <v>33959423</v>
          </cell>
        </row>
        <row r="21">
          <cell r="A21">
            <v>159</v>
          </cell>
          <cell r="B21">
            <v>14410393</v>
          </cell>
        </row>
        <row r="22">
          <cell r="A22">
            <v>162</v>
          </cell>
          <cell r="B22">
            <v>607262</v>
          </cell>
        </row>
        <row r="23">
          <cell r="A23">
            <v>170</v>
          </cell>
          <cell r="B23">
            <v>122412874</v>
          </cell>
        </row>
        <row r="24">
          <cell r="A24">
            <v>226</v>
          </cell>
          <cell r="B24">
            <v>70000000</v>
          </cell>
        </row>
        <row r="25">
          <cell r="A25">
            <v>304</v>
          </cell>
          <cell r="B25">
            <v>20932024</v>
          </cell>
        </row>
        <row r="26">
          <cell r="A26">
            <v>312</v>
          </cell>
          <cell r="B26">
            <v>782</v>
          </cell>
        </row>
        <row r="27">
          <cell r="A27">
            <v>600</v>
          </cell>
          <cell r="B27">
            <v>14337349</v>
          </cell>
        </row>
        <row r="28">
          <cell r="A28">
            <v>605</v>
          </cell>
          <cell r="B28">
            <v>8221</v>
          </cell>
        </row>
        <row r="29">
          <cell r="A29">
            <v>608</v>
          </cell>
          <cell r="B29">
            <v>720</v>
          </cell>
        </row>
        <row r="30">
          <cell r="A30">
            <v>614</v>
          </cell>
          <cell r="B30" t="str">
            <v>X</v>
          </cell>
        </row>
        <row r="31">
          <cell r="A31">
            <v>625</v>
          </cell>
          <cell r="B31">
            <v>802529575</v>
          </cell>
        </row>
        <row r="32">
          <cell r="A32">
            <v>627</v>
          </cell>
          <cell r="B32">
            <v>14337349</v>
          </cell>
        </row>
        <row r="33">
          <cell r="A33">
            <v>629</v>
          </cell>
          <cell r="B33">
            <v>272546304</v>
          </cell>
        </row>
        <row r="34">
          <cell r="A34">
            <v>631</v>
          </cell>
          <cell r="B34">
            <v>341666340</v>
          </cell>
        </row>
        <row r="35">
          <cell r="A35">
            <v>635</v>
          </cell>
          <cell r="B35">
            <v>784165723</v>
          </cell>
        </row>
        <row r="36">
          <cell r="A36">
            <v>637</v>
          </cell>
          <cell r="B36">
            <v>78300746</v>
          </cell>
        </row>
        <row r="37">
          <cell r="A37">
            <v>643</v>
          </cell>
          <cell r="B37">
            <v>668256153</v>
          </cell>
        </row>
        <row r="38">
          <cell r="A38">
            <v>647</v>
          </cell>
          <cell r="B38">
            <v>1243087760</v>
          </cell>
        </row>
        <row r="39">
          <cell r="A39">
            <v>774</v>
          </cell>
          <cell r="B39">
            <v>3712875536</v>
          </cell>
        </row>
        <row r="40">
          <cell r="A40">
            <v>785</v>
          </cell>
          <cell r="B40">
            <v>40230808</v>
          </cell>
        </row>
        <row r="41">
          <cell r="A41">
            <v>843</v>
          </cell>
          <cell r="B41">
            <v>3974488503</v>
          </cell>
        </row>
        <row r="42">
          <cell r="A42">
            <v>847</v>
          </cell>
          <cell r="B42">
            <v>14337349</v>
          </cell>
        </row>
        <row r="43">
          <cell r="A43">
            <v>874</v>
          </cell>
          <cell r="B43">
            <v>668256153</v>
          </cell>
        </row>
        <row r="44">
          <cell r="A44">
            <v>926</v>
          </cell>
          <cell r="B44">
            <v>40230808</v>
          </cell>
        </row>
        <row r="45">
          <cell r="A45">
            <v>934</v>
          </cell>
          <cell r="B45">
            <v>136917887</v>
          </cell>
        </row>
        <row r="46">
          <cell r="A46" t="str">
            <v>REMANENTE DE CREDITO</v>
          </cell>
          <cell r="B46">
            <v>0</v>
          </cell>
        </row>
        <row r="47">
          <cell r="A47">
            <v>52</v>
          </cell>
          <cell r="B47">
            <v>85</v>
          </cell>
        </row>
        <row r="48">
          <cell r="A48">
            <v>53</v>
          </cell>
          <cell r="B48">
            <v>86</v>
          </cell>
        </row>
        <row r="49">
          <cell r="A49">
            <v>0</v>
          </cell>
          <cell r="B49">
            <v>0</v>
          </cell>
        </row>
        <row r="50">
          <cell r="A50">
            <v>0</v>
          </cell>
          <cell r="B50">
            <v>0</v>
          </cell>
        </row>
        <row r="51">
          <cell r="A51">
            <v>0</v>
          </cell>
          <cell r="B51">
            <v>0</v>
          </cell>
        </row>
        <row r="52">
          <cell r="A52" t="str">
            <v>DEVOLUCION SOLICITADA</v>
          </cell>
          <cell r="B52">
            <v>0</v>
          </cell>
        </row>
        <row r="53">
          <cell r="A53">
            <v>0</v>
          </cell>
          <cell r="B53">
            <v>0</v>
          </cell>
        </row>
        <row r="54">
          <cell r="A54">
            <v>0</v>
          </cell>
          <cell r="B54">
            <v>0</v>
          </cell>
        </row>
        <row r="55">
          <cell r="A55">
            <v>0</v>
          </cell>
          <cell r="B55">
            <v>0</v>
          </cell>
        </row>
        <row r="56">
          <cell r="A56">
            <v>0</v>
          </cell>
          <cell r="B56">
            <v>87</v>
          </cell>
        </row>
        <row r="57">
          <cell r="A57">
            <v>0</v>
          </cell>
          <cell r="B57">
            <v>0</v>
          </cell>
        </row>
        <row r="58">
          <cell r="A58">
            <v>0</v>
          </cell>
          <cell r="B58">
            <v>0</v>
          </cell>
        </row>
        <row r="59">
          <cell r="A59">
            <v>0</v>
          </cell>
          <cell r="B59">
            <v>0</v>
          </cell>
        </row>
        <row r="60">
          <cell r="A60">
            <v>0</v>
          </cell>
          <cell r="B60">
            <v>0</v>
          </cell>
        </row>
        <row r="61">
          <cell r="A61" t="str">
            <v>Folio Formulario F01</v>
          </cell>
          <cell r="B61" t="str">
            <v>Fecha de movimiento F01</v>
          </cell>
        </row>
        <row r="62">
          <cell r="A62" t="str">
            <v>Folio rectificatoria</v>
          </cell>
          <cell r="B62" t="str">
            <v>Folio primitiva</v>
          </cell>
        </row>
        <row r="63">
          <cell r="A63">
            <v>0</v>
          </cell>
          <cell r="B63">
            <v>0</v>
          </cell>
        </row>
        <row r="64">
          <cell r="A64" t="str">
            <v xml:space="preserve">Esta copia de declaración no es válida como certificado. </v>
          </cell>
          <cell r="B64">
            <v>0</v>
          </cell>
        </row>
        <row r="65">
          <cell r="A65">
            <v>0</v>
          </cell>
          <cell r="B65">
            <v>0</v>
          </cell>
        </row>
        <row r="66">
          <cell r="A66">
            <v>0</v>
          </cell>
          <cell r="B66">
            <v>0</v>
          </cell>
        </row>
        <row r="67">
          <cell r="A67">
            <v>0</v>
          </cell>
          <cell r="B67">
            <v>0</v>
          </cell>
        </row>
        <row r="68">
          <cell r="A68">
            <v>0</v>
          </cell>
          <cell r="B68">
            <v>0</v>
          </cell>
        </row>
        <row r="69">
          <cell r="A69">
            <v>0</v>
          </cell>
          <cell r="B69">
            <v>0</v>
          </cell>
        </row>
        <row r="70">
          <cell r="A70">
            <v>0</v>
          </cell>
          <cell r="B70">
            <v>0</v>
          </cell>
        </row>
        <row r="71">
          <cell r="A71">
            <v>0</v>
          </cell>
          <cell r="B71">
            <v>0</v>
          </cell>
        </row>
        <row r="72">
          <cell r="A72">
            <v>0</v>
          </cell>
          <cell r="B72">
            <v>0</v>
          </cell>
        </row>
        <row r="73">
          <cell r="A73">
            <v>0</v>
          </cell>
          <cell r="B73">
            <v>0</v>
          </cell>
        </row>
        <row r="74">
          <cell r="A74">
            <v>0</v>
          </cell>
          <cell r="B74">
            <v>0</v>
          </cell>
        </row>
        <row r="75">
          <cell r="A75">
            <v>0</v>
          </cell>
          <cell r="B75">
            <v>0</v>
          </cell>
        </row>
        <row r="76">
          <cell r="A76">
            <v>0</v>
          </cell>
          <cell r="B76">
            <v>0</v>
          </cell>
        </row>
        <row r="77">
          <cell r="A77">
            <v>0</v>
          </cell>
          <cell r="B77">
            <v>0</v>
          </cell>
        </row>
        <row r="78">
          <cell r="A78">
            <v>0</v>
          </cell>
          <cell r="B78">
            <v>0</v>
          </cell>
        </row>
        <row r="79">
          <cell r="A79">
            <v>0</v>
          </cell>
          <cell r="B79">
            <v>0</v>
          </cell>
        </row>
        <row r="80">
          <cell r="A80">
            <v>0</v>
          </cell>
          <cell r="B80">
            <v>0</v>
          </cell>
        </row>
        <row r="81">
          <cell r="A81">
            <v>0</v>
          </cell>
          <cell r="B81">
            <v>0</v>
          </cell>
        </row>
        <row r="82">
          <cell r="A82">
            <v>0</v>
          </cell>
          <cell r="B82">
            <v>0</v>
          </cell>
        </row>
        <row r="83">
          <cell r="A83">
            <v>0</v>
          </cell>
          <cell r="B83">
            <v>0</v>
          </cell>
        </row>
        <row r="84">
          <cell r="A84">
            <v>0</v>
          </cell>
          <cell r="B84">
            <v>0</v>
          </cell>
        </row>
        <row r="85">
          <cell r="A85">
            <v>0</v>
          </cell>
          <cell r="B85">
            <v>0</v>
          </cell>
        </row>
        <row r="86">
          <cell r="A86">
            <v>0</v>
          </cell>
          <cell r="B86">
            <v>0</v>
          </cell>
        </row>
        <row r="87">
          <cell r="A87">
            <v>0</v>
          </cell>
          <cell r="B87">
            <v>0</v>
          </cell>
        </row>
        <row r="88">
          <cell r="A88">
            <v>0</v>
          </cell>
          <cell r="B88">
            <v>0</v>
          </cell>
        </row>
        <row r="89">
          <cell r="A89">
            <v>0</v>
          </cell>
          <cell r="B89">
            <v>0</v>
          </cell>
        </row>
        <row r="90">
          <cell r="A90">
            <v>0</v>
          </cell>
          <cell r="B90">
            <v>0</v>
          </cell>
        </row>
        <row r="91">
          <cell r="A91">
            <v>0</v>
          </cell>
          <cell r="B91">
            <v>0</v>
          </cell>
        </row>
        <row r="92">
          <cell r="A92">
            <v>0</v>
          </cell>
          <cell r="B92">
            <v>0</v>
          </cell>
        </row>
        <row r="93">
          <cell r="A93">
            <v>0</v>
          </cell>
          <cell r="B93">
            <v>0</v>
          </cell>
        </row>
        <row r="94">
          <cell r="A94">
            <v>0</v>
          </cell>
          <cell r="B94">
            <v>0</v>
          </cell>
        </row>
        <row r="95">
          <cell r="A95">
            <v>18</v>
          </cell>
          <cell r="B95">
            <v>668256153</v>
          </cell>
        </row>
        <row r="96">
          <cell r="A96">
            <v>31</v>
          </cell>
          <cell r="B96">
            <v>20932024</v>
          </cell>
        </row>
        <row r="97">
          <cell r="A97">
            <v>53</v>
          </cell>
          <cell r="B97">
            <v>13</v>
          </cell>
        </row>
        <row r="98">
          <cell r="A98">
            <v>102</v>
          </cell>
          <cell r="B98">
            <v>6140228120</v>
          </cell>
        </row>
        <row r="99">
          <cell r="A99">
            <v>105</v>
          </cell>
          <cell r="B99">
            <v>38808</v>
          </cell>
        </row>
        <row r="100">
          <cell r="A100">
            <v>122</v>
          </cell>
          <cell r="B100">
            <v>6652866815</v>
          </cell>
        </row>
        <row r="101">
          <cell r="A101">
            <v>129</v>
          </cell>
          <cell r="B101">
            <v>352510806</v>
          </cell>
        </row>
        <row r="102">
          <cell r="A102">
            <v>155</v>
          </cell>
          <cell r="B102">
            <v>137790</v>
          </cell>
        </row>
        <row r="103">
          <cell r="A103">
            <v>158</v>
          </cell>
          <cell r="B103">
            <v>122412874</v>
          </cell>
        </row>
        <row r="104">
          <cell r="A104">
            <v>161</v>
          </cell>
          <cell r="B104">
            <v>18166429</v>
          </cell>
        </row>
        <row r="105">
          <cell r="A105">
            <v>169</v>
          </cell>
          <cell r="B105">
            <v>537912</v>
          </cell>
        </row>
        <row r="106">
          <cell r="A106">
            <v>225</v>
          </cell>
          <cell r="B106">
            <v>668256153</v>
          </cell>
        </row>
        <row r="107">
          <cell r="A107">
            <v>231</v>
          </cell>
          <cell r="B107">
            <v>4177480459</v>
          </cell>
        </row>
        <row r="108">
          <cell r="A108">
            <v>305</v>
          </cell>
          <cell r="B108">
            <v>-15416745</v>
          </cell>
        </row>
        <row r="109">
          <cell r="A109">
            <v>315</v>
          </cell>
          <cell r="B109">
            <v>8052014</v>
          </cell>
        </row>
        <row r="110">
          <cell r="A110">
            <v>601</v>
          </cell>
          <cell r="B110">
            <v>7848</v>
          </cell>
        </row>
        <row r="111">
          <cell r="A111">
            <v>606</v>
          </cell>
          <cell r="B111">
            <v>57629</v>
          </cell>
        </row>
        <row r="112">
          <cell r="A112">
            <v>610</v>
          </cell>
          <cell r="B112">
            <v>14410327</v>
          </cell>
        </row>
        <row r="113">
          <cell r="A113">
            <v>624</v>
          </cell>
          <cell r="B113">
            <v>107526263</v>
          </cell>
        </row>
        <row r="114">
          <cell r="A114">
            <v>626</v>
          </cell>
          <cell r="B114">
            <v>133651231</v>
          </cell>
        </row>
        <row r="115">
          <cell r="A115">
            <v>628</v>
          </cell>
          <cell r="B115">
            <v>76567411742</v>
          </cell>
        </row>
        <row r="116">
          <cell r="A116">
            <v>630</v>
          </cell>
          <cell r="B116">
            <v>75034864539</v>
          </cell>
        </row>
        <row r="117">
          <cell r="A117">
            <v>632</v>
          </cell>
          <cell r="B117">
            <v>40230808</v>
          </cell>
        </row>
        <row r="118">
          <cell r="A118">
            <v>636</v>
          </cell>
          <cell r="B118">
            <v>639030636</v>
          </cell>
        </row>
        <row r="119">
          <cell r="A119">
            <v>639</v>
          </cell>
          <cell r="B119">
            <v>107526263</v>
          </cell>
        </row>
        <row r="120">
          <cell r="A120">
            <v>645</v>
          </cell>
          <cell r="B120">
            <v>3974488503</v>
          </cell>
        </row>
        <row r="121">
          <cell r="A121">
            <v>749</v>
          </cell>
          <cell r="B121">
            <v>14410393</v>
          </cell>
        </row>
        <row r="122">
          <cell r="A122">
            <v>775</v>
          </cell>
          <cell r="B122">
            <v>110792920</v>
          </cell>
        </row>
        <row r="123">
          <cell r="A123">
            <v>838</v>
          </cell>
          <cell r="B123">
            <v>921843457</v>
          </cell>
        </row>
        <row r="124">
          <cell r="A124">
            <v>844</v>
          </cell>
          <cell r="B124">
            <v>149894480</v>
          </cell>
        </row>
        <row r="125">
          <cell r="A125">
            <v>849</v>
          </cell>
          <cell r="B125">
            <v>170000000</v>
          </cell>
        </row>
        <row r="126">
          <cell r="A126">
            <v>910</v>
          </cell>
          <cell r="B126">
            <v>1990910</v>
          </cell>
        </row>
        <row r="127">
          <cell r="A127">
            <v>927</v>
          </cell>
          <cell r="B127">
            <v>40230808</v>
          </cell>
        </row>
        <row r="128">
          <cell r="A128">
            <v>940</v>
          </cell>
          <cell r="B128">
            <v>122</v>
          </cell>
        </row>
        <row r="129">
          <cell r="A129">
            <v>0</v>
          </cell>
          <cell r="B129" t="str">
            <v>IMPTO. A PAGAR</v>
          </cell>
        </row>
        <row r="130">
          <cell r="A130">
            <v>15416745</v>
          </cell>
          <cell r="B130">
            <v>55</v>
          </cell>
        </row>
        <row r="131">
          <cell r="A131">
            <v>0</v>
          </cell>
          <cell r="B131">
            <v>56</v>
          </cell>
        </row>
        <row r="132">
          <cell r="A132">
            <v>0</v>
          </cell>
          <cell r="B132">
            <v>57</v>
          </cell>
        </row>
        <row r="133">
          <cell r="A133">
            <v>0</v>
          </cell>
          <cell r="B133">
            <v>0</v>
          </cell>
        </row>
        <row r="134">
          <cell r="A134">
            <v>0</v>
          </cell>
          <cell r="B134">
            <v>0</v>
          </cell>
        </row>
        <row r="135">
          <cell r="A135">
            <v>0</v>
          </cell>
          <cell r="B135">
            <v>0</v>
          </cell>
        </row>
        <row r="136">
          <cell r="A136">
            <v>0</v>
          </cell>
          <cell r="B136">
            <v>0</v>
          </cell>
        </row>
        <row r="137">
          <cell r="A137">
            <v>0</v>
          </cell>
          <cell r="B137">
            <v>0</v>
          </cell>
        </row>
        <row r="138">
          <cell r="A138">
            <v>0</v>
          </cell>
          <cell r="B138">
            <v>0</v>
          </cell>
        </row>
        <row r="139">
          <cell r="A139">
            <v>15416745</v>
          </cell>
          <cell r="B139" t="str">
            <v>RECARGOS POR MORA EN EL PAGO</v>
          </cell>
        </row>
        <row r="140">
          <cell r="A140">
            <v>0</v>
          </cell>
          <cell r="B140">
            <v>58</v>
          </cell>
        </row>
        <row r="141">
          <cell r="A141">
            <v>0</v>
          </cell>
          <cell r="B141">
            <v>59</v>
          </cell>
        </row>
        <row r="142">
          <cell r="A142">
            <v>0</v>
          </cell>
          <cell r="B142">
            <v>60</v>
          </cell>
        </row>
        <row r="143">
          <cell r="A143">
            <v>0</v>
          </cell>
          <cell r="B143">
            <v>0</v>
          </cell>
        </row>
        <row r="144">
          <cell r="A144">
            <v>0</v>
          </cell>
          <cell r="B144">
            <v>0</v>
          </cell>
        </row>
        <row r="145">
          <cell r="A145">
            <v>0</v>
          </cell>
          <cell r="B145">
            <v>0</v>
          </cell>
        </row>
        <row r="146">
          <cell r="A146">
            <v>0</v>
          </cell>
          <cell r="B146">
            <v>0</v>
          </cell>
        </row>
        <row r="147">
          <cell r="A147">
            <v>0</v>
          </cell>
          <cell r="B147">
            <v>0</v>
          </cell>
        </row>
        <row r="148">
          <cell r="A148">
            <v>0</v>
          </cell>
          <cell r="B148">
            <v>0</v>
          </cell>
        </row>
        <row r="149">
          <cell r="A149">
            <v>0</v>
          </cell>
          <cell r="B149">
            <v>0</v>
          </cell>
        </row>
        <row r="150">
          <cell r="A150">
            <v>0</v>
          </cell>
          <cell r="B150">
            <v>0</v>
          </cell>
        </row>
        <row r="151">
          <cell r="A151">
            <v>0</v>
          </cell>
          <cell r="B151">
            <v>0</v>
          </cell>
        </row>
        <row r="152">
          <cell r="A152">
            <v>0</v>
          </cell>
          <cell r="B152">
            <v>0</v>
          </cell>
        </row>
        <row r="153">
          <cell r="A153">
            <v>0</v>
          </cell>
          <cell r="B153">
            <v>0</v>
          </cell>
        </row>
        <row r="154">
          <cell r="A154">
            <v>0</v>
          </cell>
          <cell r="B154">
            <v>0</v>
          </cell>
        </row>
        <row r="155">
          <cell r="A155">
            <v>0</v>
          </cell>
          <cell r="B155">
            <v>0</v>
          </cell>
        </row>
        <row r="156">
          <cell r="A156">
            <v>0</v>
          </cell>
          <cell r="B156">
            <v>0</v>
          </cell>
        </row>
        <row r="157">
          <cell r="A157">
            <v>0</v>
          </cell>
          <cell r="B157">
            <v>0</v>
          </cell>
        </row>
        <row r="158">
          <cell r="A158">
            <v>0</v>
          </cell>
          <cell r="B158">
            <v>0</v>
          </cell>
        </row>
        <row r="159">
          <cell r="A159">
            <v>0</v>
          </cell>
          <cell r="B159">
            <v>0</v>
          </cell>
        </row>
        <row r="160">
          <cell r="A160">
            <v>0</v>
          </cell>
          <cell r="B160">
            <v>0</v>
          </cell>
        </row>
        <row r="161">
          <cell r="A161">
            <v>0</v>
          </cell>
          <cell r="B161">
            <v>0</v>
          </cell>
        </row>
        <row r="162">
          <cell r="A162">
            <v>0</v>
          </cell>
          <cell r="B162">
            <v>0</v>
          </cell>
        </row>
        <row r="163">
          <cell r="A163">
            <v>0</v>
          </cell>
          <cell r="B163">
            <v>0</v>
          </cell>
        </row>
        <row r="164">
          <cell r="A164">
            <v>0</v>
          </cell>
          <cell r="B164">
            <v>0</v>
          </cell>
        </row>
        <row r="165">
          <cell r="A165">
            <v>0</v>
          </cell>
          <cell r="B165">
            <v>0</v>
          </cell>
        </row>
        <row r="166">
          <cell r="A166">
            <v>0</v>
          </cell>
          <cell r="B166">
            <v>0</v>
          </cell>
        </row>
        <row r="167">
          <cell r="A167">
            <v>0</v>
          </cell>
          <cell r="B167">
            <v>0</v>
          </cell>
        </row>
        <row r="168">
          <cell r="A168">
            <v>0</v>
          </cell>
          <cell r="B168">
            <v>0</v>
          </cell>
        </row>
        <row r="169">
          <cell r="A169">
            <v>0</v>
          </cell>
          <cell r="B169">
            <v>0</v>
          </cell>
        </row>
        <row r="170">
          <cell r="A170">
            <v>0</v>
          </cell>
          <cell r="B170">
            <v>0</v>
          </cell>
        </row>
        <row r="171">
          <cell r="A171">
            <v>0</v>
          </cell>
          <cell r="B171">
            <v>0</v>
          </cell>
        </row>
        <row r="172">
          <cell r="A172">
            <v>0</v>
          </cell>
          <cell r="B172">
            <v>0</v>
          </cell>
        </row>
        <row r="173">
          <cell r="A173">
            <v>0</v>
          </cell>
          <cell r="B173">
            <v>0</v>
          </cell>
        </row>
        <row r="174">
          <cell r="A174">
            <v>0</v>
          </cell>
          <cell r="B174">
            <v>0</v>
          </cell>
        </row>
        <row r="175">
          <cell r="A175">
            <v>0</v>
          </cell>
          <cell r="B175">
            <v>0</v>
          </cell>
        </row>
        <row r="176">
          <cell r="A176">
            <v>0</v>
          </cell>
          <cell r="B176">
            <v>0</v>
          </cell>
        </row>
        <row r="177">
          <cell r="A177">
            <v>85</v>
          </cell>
          <cell r="B177">
            <v>15416745</v>
          </cell>
        </row>
        <row r="178">
          <cell r="A178">
            <v>86</v>
          </cell>
          <cell r="B178">
            <v>0</v>
          </cell>
        </row>
        <row r="179">
          <cell r="A179">
            <v>87</v>
          </cell>
          <cell r="B179">
            <v>15416745</v>
          </cell>
        </row>
        <row r="180">
          <cell r="A180">
            <v>90</v>
          </cell>
          <cell r="B180">
            <v>0</v>
          </cell>
        </row>
        <row r="181">
          <cell r="A181">
            <v>39</v>
          </cell>
          <cell r="B181">
            <v>0</v>
          </cell>
        </row>
        <row r="182">
          <cell r="A182">
            <v>91</v>
          </cell>
          <cell r="B182">
            <v>0</v>
          </cell>
        </row>
      </sheetData>
      <sheetData sheetId="32"/>
      <sheetData sheetId="33"/>
      <sheetData sheetId="34"/>
      <sheetData sheetId="35">
        <row r="2">
          <cell r="A2">
            <v>1</v>
          </cell>
          <cell r="B2" t="str">
            <v>CAPDEVILA</v>
          </cell>
        </row>
        <row r="3">
          <cell r="A3">
            <v>2</v>
          </cell>
          <cell r="B3" t="str">
            <v>HONORATO</v>
          </cell>
        </row>
        <row r="4">
          <cell r="A4">
            <v>5</v>
          </cell>
          <cell r="B4" t="str">
            <v>JOSE LUIS</v>
          </cell>
        </row>
        <row r="5">
          <cell r="A5">
            <v>6</v>
          </cell>
          <cell r="B5" t="str">
            <v>VARGAS FONTECILLA 4193- 4199</v>
          </cell>
        </row>
        <row r="6">
          <cell r="A6">
            <v>9</v>
          </cell>
          <cell r="B6">
            <v>7731698</v>
          </cell>
        </row>
        <row r="7">
          <cell r="A7">
            <v>8</v>
          </cell>
          <cell r="B7" t="str">
            <v>QUINTA NORMAL</v>
          </cell>
        </row>
        <row r="8">
          <cell r="A8">
            <v>7</v>
          </cell>
          <cell r="B8">
            <v>234710275</v>
          </cell>
        </row>
        <row r="9">
          <cell r="A9">
            <v>3</v>
          </cell>
          <cell r="B9" t="str">
            <v>4.432.741-4</v>
          </cell>
        </row>
        <row r="10">
          <cell r="A10">
            <v>13</v>
          </cell>
          <cell r="B10" t="str">
            <v>VENTA AL POR MENOR DE COMBUSTIBLE PARA AUTOMOTORES</v>
          </cell>
        </row>
        <row r="11">
          <cell r="A11">
            <v>55</v>
          </cell>
          <cell r="B11" t="str">
            <v>JLCESTACION@JLC.CL</v>
          </cell>
        </row>
        <row r="12">
          <cell r="A12">
            <v>14</v>
          </cell>
          <cell r="B12">
            <v>505000</v>
          </cell>
        </row>
        <row r="13">
          <cell r="A13">
            <v>20</v>
          </cell>
          <cell r="B13">
            <v>169061221</v>
          </cell>
        </row>
        <row r="14">
          <cell r="A14">
            <v>36</v>
          </cell>
          <cell r="B14">
            <v>211624269</v>
          </cell>
        </row>
        <row r="15">
          <cell r="A15">
            <v>101</v>
          </cell>
          <cell r="B15">
            <v>6804780060</v>
          </cell>
        </row>
        <row r="16">
          <cell r="A16">
            <v>104</v>
          </cell>
          <cell r="B16">
            <v>70000000</v>
          </cell>
        </row>
        <row r="17">
          <cell r="A17">
            <v>122</v>
          </cell>
          <cell r="B17">
            <v>10096428698</v>
          </cell>
        </row>
        <row r="18">
          <cell r="A18">
            <v>129</v>
          </cell>
          <cell r="B18">
            <v>643484959</v>
          </cell>
        </row>
        <row r="19">
          <cell r="A19">
            <v>157</v>
          </cell>
          <cell r="B19">
            <v>32726375</v>
          </cell>
        </row>
        <row r="20">
          <cell r="A20">
            <v>159</v>
          </cell>
          <cell r="B20">
            <v>14419550</v>
          </cell>
        </row>
        <row r="21">
          <cell r="A21">
            <v>162</v>
          </cell>
          <cell r="B21">
            <v>667348</v>
          </cell>
        </row>
        <row r="22">
          <cell r="A22">
            <v>225</v>
          </cell>
          <cell r="B22">
            <v>805053431</v>
          </cell>
        </row>
        <row r="23">
          <cell r="A23">
            <v>231</v>
          </cell>
          <cell r="B23">
            <v>4459982927</v>
          </cell>
        </row>
        <row r="24">
          <cell r="A24">
            <v>305</v>
          </cell>
          <cell r="B24">
            <v>-23207586</v>
          </cell>
        </row>
        <row r="25">
          <cell r="A25">
            <v>315</v>
          </cell>
          <cell r="B25">
            <v>30042015</v>
          </cell>
        </row>
        <row r="26">
          <cell r="A26">
            <v>600</v>
          </cell>
          <cell r="B26">
            <v>14337330</v>
          </cell>
        </row>
        <row r="27">
          <cell r="A27">
            <v>610</v>
          </cell>
          <cell r="B27">
            <v>14419550</v>
          </cell>
        </row>
        <row r="28">
          <cell r="A28">
            <v>624</v>
          </cell>
          <cell r="B28">
            <v>138329024</v>
          </cell>
        </row>
        <row r="29">
          <cell r="A29">
            <v>626</v>
          </cell>
          <cell r="B29">
            <v>169061221</v>
          </cell>
        </row>
        <row r="30">
          <cell r="A30">
            <v>628</v>
          </cell>
          <cell r="B30">
            <v>92307030818</v>
          </cell>
        </row>
        <row r="31">
          <cell r="A31">
            <v>631</v>
          </cell>
          <cell r="B31">
            <v>667855260</v>
          </cell>
        </row>
        <row r="32">
          <cell r="A32">
            <v>635</v>
          </cell>
          <cell r="B32">
            <v>1222067834</v>
          </cell>
        </row>
        <row r="33">
          <cell r="A33">
            <v>637</v>
          </cell>
          <cell r="B33">
            <v>153478697</v>
          </cell>
        </row>
        <row r="34">
          <cell r="A34">
            <v>643</v>
          </cell>
          <cell r="B34">
            <v>805053431</v>
          </cell>
        </row>
        <row r="35">
          <cell r="A35">
            <v>647</v>
          </cell>
          <cell r="B35">
            <v>1279022451</v>
          </cell>
        </row>
        <row r="36">
          <cell r="A36">
            <v>749</v>
          </cell>
          <cell r="B36">
            <v>14419550</v>
          </cell>
        </row>
        <row r="37">
          <cell r="A37">
            <v>775</v>
          </cell>
          <cell r="B37">
            <v>148170665</v>
          </cell>
        </row>
        <row r="38">
          <cell r="A38">
            <v>838</v>
          </cell>
          <cell r="B38">
            <v>1017572795</v>
          </cell>
        </row>
        <row r="39">
          <cell r="A39">
            <v>844</v>
          </cell>
          <cell r="B39">
            <v>149894480</v>
          </cell>
        </row>
        <row r="40">
          <cell r="A40">
            <v>849</v>
          </cell>
          <cell r="B40">
            <v>211624269</v>
          </cell>
        </row>
        <row r="41">
          <cell r="A41">
            <v>910</v>
          </cell>
          <cell r="B41">
            <v>1715985</v>
          </cell>
        </row>
        <row r="42">
          <cell r="A42">
            <v>927</v>
          </cell>
          <cell r="B42">
            <v>37707777</v>
          </cell>
        </row>
        <row r="43">
          <cell r="A43" t="str">
            <v>REMANENTE DE CREDITO</v>
          </cell>
          <cell r="B43">
            <v>0</v>
          </cell>
        </row>
        <row r="44">
          <cell r="A44">
            <v>52</v>
          </cell>
          <cell r="B44">
            <v>85</v>
          </cell>
        </row>
        <row r="45">
          <cell r="A45">
            <v>53</v>
          </cell>
          <cell r="B45">
            <v>86</v>
          </cell>
        </row>
        <row r="46">
          <cell r="A46">
            <v>0</v>
          </cell>
          <cell r="B46">
            <v>0</v>
          </cell>
        </row>
        <row r="47">
          <cell r="A47">
            <v>0</v>
          </cell>
          <cell r="B47">
            <v>0</v>
          </cell>
        </row>
        <row r="48">
          <cell r="A48">
            <v>0</v>
          </cell>
          <cell r="B48">
            <v>0</v>
          </cell>
        </row>
        <row r="49">
          <cell r="A49" t="str">
            <v>DEVOLUCION SOLICITADA</v>
          </cell>
          <cell r="B49">
            <v>0</v>
          </cell>
        </row>
        <row r="50">
          <cell r="A50">
            <v>0</v>
          </cell>
          <cell r="B50">
            <v>0</v>
          </cell>
        </row>
        <row r="51">
          <cell r="A51">
            <v>0</v>
          </cell>
          <cell r="B51">
            <v>0</v>
          </cell>
        </row>
        <row r="52">
          <cell r="A52">
            <v>0</v>
          </cell>
          <cell r="B52">
            <v>0</v>
          </cell>
        </row>
        <row r="53">
          <cell r="A53">
            <v>0</v>
          </cell>
          <cell r="B53">
            <v>87</v>
          </cell>
        </row>
        <row r="54">
          <cell r="A54">
            <v>0</v>
          </cell>
          <cell r="B54">
            <v>0</v>
          </cell>
        </row>
        <row r="55">
          <cell r="A55">
            <v>0</v>
          </cell>
          <cell r="B55">
            <v>0</v>
          </cell>
        </row>
        <row r="56">
          <cell r="A56">
            <v>0</v>
          </cell>
          <cell r="B56">
            <v>0</v>
          </cell>
        </row>
        <row r="57">
          <cell r="A57">
            <v>0</v>
          </cell>
          <cell r="B57">
            <v>0</v>
          </cell>
        </row>
        <row r="58">
          <cell r="A58" t="str">
            <v>Folio Formulario F01</v>
          </cell>
          <cell r="B58" t="str">
            <v>Fecha de movimiento F01</v>
          </cell>
        </row>
        <row r="59">
          <cell r="A59" t="str">
            <v>Folio rectificatoria</v>
          </cell>
          <cell r="B59" t="str">
            <v>Folio primitiva</v>
          </cell>
        </row>
        <row r="60">
          <cell r="A60">
            <v>0</v>
          </cell>
          <cell r="B60">
            <v>0</v>
          </cell>
        </row>
        <row r="61">
          <cell r="A61" t="str">
            <v xml:space="preserve">Esta copia de declaración no es válida como certificado. </v>
          </cell>
          <cell r="B61">
            <v>0</v>
          </cell>
        </row>
        <row r="62">
          <cell r="A62">
            <v>0</v>
          </cell>
          <cell r="B62">
            <v>0</v>
          </cell>
        </row>
        <row r="63">
          <cell r="A63">
            <v>0</v>
          </cell>
          <cell r="B63">
            <v>0</v>
          </cell>
        </row>
        <row r="64">
          <cell r="A64">
            <v>0</v>
          </cell>
          <cell r="B64">
            <v>0</v>
          </cell>
        </row>
        <row r="65">
          <cell r="A65">
            <v>0</v>
          </cell>
          <cell r="B65">
            <v>0</v>
          </cell>
        </row>
        <row r="66">
          <cell r="A66">
            <v>0</v>
          </cell>
          <cell r="B66">
            <v>0</v>
          </cell>
        </row>
        <row r="67">
          <cell r="A67">
            <v>0</v>
          </cell>
          <cell r="B67">
            <v>0</v>
          </cell>
        </row>
        <row r="68">
          <cell r="A68">
            <v>0</v>
          </cell>
          <cell r="B68">
            <v>0</v>
          </cell>
        </row>
        <row r="69">
          <cell r="A69">
            <v>0</v>
          </cell>
          <cell r="B69">
            <v>0</v>
          </cell>
        </row>
        <row r="70">
          <cell r="A70">
            <v>0</v>
          </cell>
          <cell r="B70">
            <v>0</v>
          </cell>
        </row>
        <row r="71">
          <cell r="A71">
            <v>0</v>
          </cell>
          <cell r="B71">
            <v>0</v>
          </cell>
        </row>
        <row r="72">
          <cell r="A72">
            <v>0</v>
          </cell>
          <cell r="B72">
            <v>0</v>
          </cell>
        </row>
        <row r="73">
          <cell r="A73">
            <v>0</v>
          </cell>
          <cell r="B73">
            <v>0</v>
          </cell>
        </row>
        <row r="74">
          <cell r="A74">
            <v>0</v>
          </cell>
          <cell r="B74">
            <v>0</v>
          </cell>
        </row>
        <row r="75">
          <cell r="A75">
            <v>0</v>
          </cell>
          <cell r="B75">
            <v>0</v>
          </cell>
        </row>
        <row r="76">
          <cell r="A76">
            <v>0</v>
          </cell>
          <cell r="B76">
            <v>0</v>
          </cell>
        </row>
        <row r="77">
          <cell r="A77">
            <v>0</v>
          </cell>
          <cell r="B77">
            <v>0</v>
          </cell>
        </row>
        <row r="78">
          <cell r="A78">
            <v>0</v>
          </cell>
          <cell r="B78">
            <v>0</v>
          </cell>
        </row>
        <row r="79">
          <cell r="A79">
            <v>0</v>
          </cell>
          <cell r="B79">
            <v>0</v>
          </cell>
        </row>
        <row r="80">
          <cell r="A80">
            <v>0</v>
          </cell>
          <cell r="B80">
            <v>0</v>
          </cell>
        </row>
        <row r="81">
          <cell r="A81">
            <v>0</v>
          </cell>
          <cell r="B81">
            <v>0</v>
          </cell>
        </row>
        <row r="82">
          <cell r="A82">
            <v>0</v>
          </cell>
          <cell r="B82">
            <v>0</v>
          </cell>
        </row>
        <row r="83">
          <cell r="A83">
            <v>0</v>
          </cell>
          <cell r="B83">
            <v>0</v>
          </cell>
        </row>
        <row r="84">
          <cell r="A84">
            <v>0</v>
          </cell>
          <cell r="B84">
            <v>0</v>
          </cell>
        </row>
        <row r="85">
          <cell r="A85">
            <v>0</v>
          </cell>
          <cell r="B85">
            <v>0</v>
          </cell>
        </row>
        <row r="86">
          <cell r="A86">
            <v>0</v>
          </cell>
          <cell r="B86">
            <v>0</v>
          </cell>
        </row>
        <row r="87">
          <cell r="A87">
            <v>0</v>
          </cell>
          <cell r="B87">
            <v>0</v>
          </cell>
        </row>
        <row r="88">
          <cell r="A88">
            <v>0</v>
          </cell>
          <cell r="B88">
            <v>0</v>
          </cell>
        </row>
        <row r="89">
          <cell r="A89">
            <v>0</v>
          </cell>
          <cell r="B89">
            <v>0</v>
          </cell>
        </row>
        <row r="90">
          <cell r="A90">
            <v>0</v>
          </cell>
          <cell r="B90">
            <v>0</v>
          </cell>
        </row>
        <row r="91">
          <cell r="A91">
            <v>0</v>
          </cell>
          <cell r="B91">
            <v>0</v>
          </cell>
        </row>
        <row r="92">
          <cell r="A92">
            <v>0</v>
          </cell>
          <cell r="B92">
            <v>0</v>
          </cell>
        </row>
        <row r="93">
          <cell r="A93">
            <v>0</v>
          </cell>
          <cell r="B93">
            <v>0</v>
          </cell>
        </row>
        <row r="94">
          <cell r="A94">
            <v>0</v>
          </cell>
          <cell r="B94">
            <v>0</v>
          </cell>
        </row>
        <row r="95">
          <cell r="A95">
            <v>18</v>
          </cell>
          <cell r="B95">
            <v>805053431</v>
          </cell>
        </row>
        <row r="96">
          <cell r="A96">
            <v>31</v>
          </cell>
          <cell r="B96">
            <v>19355462</v>
          </cell>
        </row>
        <row r="97">
          <cell r="A97">
            <v>53</v>
          </cell>
          <cell r="B97">
            <v>13</v>
          </cell>
        </row>
        <row r="98">
          <cell r="A98">
            <v>102</v>
          </cell>
          <cell r="B98">
            <v>9601164052</v>
          </cell>
        </row>
        <row r="99">
          <cell r="A99">
            <v>106</v>
          </cell>
          <cell r="B99">
            <v>17159847</v>
          </cell>
        </row>
        <row r="100">
          <cell r="A100">
            <v>123</v>
          </cell>
          <cell r="B100">
            <v>9437609891</v>
          </cell>
        </row>
        <row r="101">
          <cell r="A101">
            <v>152</v>
          </cell>
          <cell r="B101">
            <v>403075</v>
          </cell>
        </row>
        <row r="102">
          <cell r="A102">
            <v>158</v>
          </cell>
          <cell r="B102">
            <v>121562418</v>
          </cell>
        </row>
        <row r="103">
          <cell r="A103">
            <v>161</v>
          </cell>
          <cell r="B103">
            <v>19579946</v>
          </cell>
        </row>
        <row r="104">
          <cell r="A104">
            <v>170</v>
          </cell>
          <cell r="B104">
            <v>121562418</v>
          </cell>
        </row>
        <row r="105">
          <cell r="A105">
            <v>226</v>
          </cell>
          <cell r="B105">
            <v>70000000</v>
          </cell>
        </row>
        <row r="106">
          <cell r="A106">
            <v>304</v>
          </cell>
          <cell r="B106">
            <v>19355462</v>
          </cell>
        </row>
        <row r="107">
          <cell r="A107">
            <v>312</v>
          </cell>
          <cell r="B107">
            <v>782</v>
          </cell>
        </row>
        <row r="108">
          <cell r="A108">
            <v>318</v>
          </cell>
          <cell r="B108">
            <v>178902862</v>
          </cell>
        </row>
        <row r="109">
          <cell r="A109">
            <v>606</v>
          </cell>
          <cell r="B109">
            <v>82220</v>
          </cell>
        </row>
        <row r="110">
          <cell r="A110">
            <v>614</v>
          </cell>
          <cell r="B110" t="str">
            <v>X</v>
          </cell>
        </row>
        <row r="111">
          <cell r="A111">
            <v>625</v>
          </cell>
          <cell r="B111">
            <v>862848904</v>
          </cell>
        </row>
        <row r="112">
          <cell r="A112">
            <v>627</v>
          </cell>
          <cell r="B112">
            <v>14337330</v>
          </cell>
        </row>
        <row r="113">
          <cell r="A113">
            <v>630</v>
          </cell>
          <cell r="B113">
            <v>89861665539</v>
          </cell>
        </row>
        <row r="114">
          <cell r="A114">
            <v>632</v>
          </cell>
          <cell r="B114">
            <v>37707777</v>
          </cell>
        </row>
        <row r="115">
          <cell r="A115">
            <v>636</v>
          </cell>
          <cell r="B115">
            <v>812297504</v>
          </cell>
        </row>
        <row r="116">
          <cell r="A116">
            <v>639</v>
          </cell>
          <cell r="B116">
            <v>146234624</v>
          </cell>
        </row>
        <row r="117">
          <cell r="A117">
            <v>645</v>
          </cell>
          <cell r="B117">
            <v>4871114998</v>
          </cell>
        </row>
        <row r="118">
          <cell r="A118">
            <v>651</v>
          </cell>
          <cell r="B118">
            <v>294563096</v>
          </cell>
        </row>
        <row r="119">
          <cell r="A119">
            <v>774</v>
          </cell>
          <cell r="B119">
            <v>3893990717</v>
          </cell>
        </row>
        <row r="120">
          <cell r="A120">
            <v>785</v>
          </cell>
          <cell r="B120">
            <v>37707777</v>
          </cell>
        </row>
        <row r="121">
          <cell r="A121">
            <v>843</v>
          </cell>
          <cell r="B121">
            <v>4871114998</v>
          </cell>
        </row>
        <row r="122">
          <cell r="A122">
            <v>847</v>
          </cell>
          <cell r="B122">
            <v>14337330</v>
          </cell>
        </row>
        <row r="123">
          <cell r="A123">
            <v>874</v>
          </cell>
          <cell r="B123">
            <v>805053431</v>
          </cell>
        </row>
        <row r="124">
          <cell r="A124">
            <v>926</v>
          </cell>
          <cell r="B124">
            <v>37707777</v>
          </cell>
        </row>
        <row r="125">
          <cell r="A125">
            <v>940</v>
          </cell>
          <cell r="B125">
            <v>420</v>
          </cell>
        </row>
        <row r="126">
          <cell r="A126">
            <v>0</v>
          </cell>
          <cell r="B126" t="str">
            <v>IMPTO. A PAGAR</v>
          </cell>
        </row>
        <row r="127">
          <cell r="A127">
            <v>23207586</v>
          </cell>
          <cell r="B127">
            <v>55</v>
          </cell>
        </row>
        <row r="128">
          <cell r="A128">
            <v>0</v>
          </cell>
          <cell r="B128">
            <v>56</v>
          </cell>
        </row>
        <row r="129">
          <cell r="A129">
            <v>0</v>
          </cell>
          <cell r="B129">
            <v>57</v>
          </cell>
        </row>
        <row r="130">
          <cell r="A130">
            <v>0</v>
          </cell>
          <cell r="B130">
            <v>0</v>
          </cell>
        </row>
        <row r="131">
          <cell r="A131">
            <v>0</v>
          </cell>
          <cell r="B131">
            <v>0</v>
          </cell>
        </row>
        <row r="132">
          <cell r="A132">
            <v>0</v>
          </cell>
          <cell r="B132">
            <v>0</v>
          </cell>
        </row>
        <row r="133">
          <cell r="A133">
            <v>0</v>
          </cell>
          <cell r="B133">
            <v>0</v>
          </cell>
        </row>
        <row r="134">
          <cell r="A134">
            <v>0</v>
          </cell>
          <cell r="B134">
            <v>0</v>
          </cell>
        </row>
        <row r="135">
          <cell r="A135">
            <v>0</v>
          </cell>
          <cell r="B135">
            <v>0</v>
          </cell>
        </row>
        <row r="136">
          <cell r="A136">
            <v>23207586</v>
          </cell>
          <cell r="B136" t="str">
            <v>RECARGOS POR MORA EN EL PAGO</v>
          </cell>
        </row>
        <row r="137">
          <cell r="A137">
            <v>0</v>
          </cell>
          <cell r="B137">
            <v>58</v>
          </cell>
        </row>
        <row r="138">
          <cell r="A138">
            <v>0</v>
          </cell>
          <cell r="B138">
            <v>59</v>
          </cell>
        </row>
        <row r="139">
          <cell r="A139">
            <v>0</v>
          </cell>
          <cell r="B139">
            <v>60</v>
          </cell>
        </row>
        <row r="140">
          <cell r="A140">
            <v>0</v>
          </cell>
          <cell r="B140">
            <v>0</v>
          </cell>
        </row>
        <row r="141">
          <cell r="A141">
            <v>0</v>
          </cell>
          <cell r="B141">
            <v>0</v>
          </cell>
        </row>
        <row r="142">
          <cell r="A142">
            <v>0</v>
          </cell>
          <cell r="B142">
            <v>0</v>
          </cell>
        </row>
        <row r="143">
          <cell r="A143">
            <v>0</v>
          </cell>
          <cell r="B143">
            <v>0</v>
          </cell>
        </row>
        <row r="144">
          <cell r="A144">
            <v>0</v>
          </cell>
          <cell r="B144">
            <v>0</v>
          </cell>
        </row>
        <row r="145">
          <cell r="A145">
            <v>0</v>
          </cell>
          <cell r="B145">
            <v>0</v>
          </cell>
        </row>
        <row r="146">
          <cell r="A146">
            <v>0</v>
          </cell>
          <cell r="B146">
            <v>0</v>
          </cell>
        </row>
        <row r="147">
          <cell r="A147">
            <v>0</v>
          </cell>
          <cell r="B147">
            <v>0</v>
          </cell>
        </row>
        <row r="148">
          <cell r="A148">
            <v>0</v>
          </cell>
          <cell r="B148">
            <v>0</v>
          </cell>
        </row>
        <row r="149">
          <cell r="A149">
            <v>0</v>
          </cell>
          <cell r="B149">
            <v>0</v>
          </cell>
        </row>
        <row r="150">
          <cell r="A150">
            <v>0</v>
          </cell>
          <cell r="B150">
            <v>0</v>
          </cell>
        </row>
        <row r="151">
          <cell r="A151">
            <v>0</v>
          </cell>
          <cell r="B151">
            <v>0</v>
          </cell>
        </row>
        <row r="152">
          <cell r="A152">
            <v>0</v>
          </cell>
          <cell r="B152">
            <v>0</v>
          </cell>
        </row>
        <row r="153">
          <cell r="A153">
            <v>0</v>
          </cell>
          <cell r="B153">
            <v>0</v>
          </cell>
        </row>
        <row r="154">
          <cell r="A154">
            <v>0</v>
          </cell>
          <cell r="B154">
            <v>0</v>
          </cell>
        </row>
        <row r="155">
          <cell r="A155">
            <v>0</v>
          </cell>
          <cell r="B155">
            <v>0</v>
          </cell>
        </row>
        <row r="156">
          <cell r="A156">
            <v>0</v>
          </cell>
          <cell r="B156">
            <v>0</v>
          </cell>
        </row>
        <row r="157">
          <cell r="A157">
            <v>0</v>
          </cell>
          <cell r="B157">
            <v>0</v>
          </cell>
        </row>
        <row r="158">
          <cell r="A158">
            <v>0</v>
          </cell>
          <cell r="B158">
            <v>0</v>
          </cell>
        </row>
        <row r="159">
          <cell r="A159">
            <v>0</v>
          </cell>
          <cell r="B159">
            <v>0</v>
          </cell>
        </row>
        <row r="160">
          <cell r="A160">
            <v>0</v>
          </cell>
          <cell r="B160">
            <v>0</v>
          </cell>
        </row>
        <row r="161">
          <cell r="A161">
            <v>0</v>
          </cell>
          <cell r="B161">
            <v>0</v>
          </cell>
        </row>
        <row r="162">
          <cell r="A162">
            <v>0</v>
          </cell>
          <cell r="B162">
            <v>0</v>
          </cell>
        </row>
        <row r="163">
          <cell r="A163">
            <v>0</v>
          </cell>
          <cell r="B163">
            <v>0</v>
          </cell>
        </row>
        <row r="164">
          <cell r="A164">
            <v>0</v>
          </cell>
          <cell r="B164">
            <v>0</v>
          </cell>
        </row>
        <row r="165">
          <cell r="A165">
            <v>0</v>
          </cell>
          <cell r="B165">
            <v>0</v>
          </cell>
        </row>
        <row r="166">
          <cell r="A166">
            <v>0</v>
          </cell>
          <cell r="B166">
            <v>0</v>
          </cell>
        </row>
        <row r="167">
          <cell r="A167">
            <v>0</v>
          </cell>
          <cell r="B167">
            <v>0</v>
          </cell>
        </row>
        <row r="168">
          <cell r="A168">
            <v>0</v>
          </cell>
          <cell r="B168">
            <v>0</v>
          </cell>
        </row>
        <row r="169">
          <cell r="A169">
            <v>0</v>
          </cell>
          <cell r="B169">
            <v>0</v>
          </cell>
        </row>
        <row r="170">
          <cell r="A170">
            <v>0</v>
          </cell>
          <cell r="B170">
            <v>0</v>
          </cell>
        </row>
        <row r="171">
          <cell r="A171">
            <v>0</v>
          </cell>
          <cell r="B171">
            <v>0</v>
          </cell>
        </row>
        <row r="172">
          <cell r="A172">
            <v>0</v>
          </cell>
          <cell r="B172">
            <v>0</v>
          </cell>
        </row>
        <row r="173">
          <cell r="A173">
            <v>0</v>
          </cell>
          <cell r="B173">
            <v>0</v>
          </cell>
        </row>
        <row r="174">
          <cell r="A174">
            <v>0</v>
          </cell>
          <cell r="B174">
            <v>0</v>
          </cell>
        </row>
        <row r="175">
          <cell r="A175">
            <v>0</v>
          </cell>
          <cell r="B175">
            <v>0</v>
          </cell>
        </row>
        <row r="176">
          <cell r="A176">
            <v>0</v>
          </cell>
          <cell r="B176">
            <v>0</v>
          </cell>
        </row>
        <row r="177">
          <cell r="A177">
            <v>85</v>
          </cell>
          <cell r="B177">
            <v>23207586</v>
          </cell>
        </row>
        <row r="178">
          <cell r="A178">
            <v>86</v>
          </cell>
          <cell r="B178">
            <v>0</v>
          </cell>
        </row>
        <row r="179">
          <cell r="A179">
            <v>87</v>
          </cell>
          <cell r="B179">
            <v>23207586</v>
          </cell>
        </row>
        <row r="180">
          <cell r="A180">
            <v>90</v>
          </cell>
          <cell r="B180">
            <v>0</v>
          </cell>
        </row>
        <row r="181">
          <cell r="A181">
            <v>39</v>
          </cell>
          <cell r="B181">
            <v>0</v>
          </cell>
        </row>
        <row r="182">
          <cell r="A182">
            <v>91</v>
          </cell>
          <cell r="B182">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O76"/>
  <sheetViews>
    <sheetView showGridLines="0" tabSelected="1" zoomScale="90" zoomScaleNormal="90" zoomScaleSheetLayoutView="80" zoomScalePageLayoutView="115" workbookViewId="0"/>
  </sheetViews>
  <sheetFormatPr baseColWidth="10" defaultColWidth="9.140625" defaultRowHeight="12.75" x14ac:dyDescent="0.2"/>
  <cols>
    <col min="1" max="1" width="1.7109375" style="9" customWidth="1"/>
    <col min="2" max="2" width="4.42578125" style="9" bestFit="1" customWidth="1"/>
    <col min="3" max="3" width="31.85546875" style="9" customWidth="1"/>
    <col min="4" max="4" width="24.42578125" style="9" customWidth="1"/>
    <col min="5" max="5" width="16.85546875" style="9" customWidth="1"/>
    <col min="6" max="6" width="8.7109375" style="9" bestFit="1" customWidth="1"/>
    <col min="7" max="7" width="21.140625" style="9" customWidth="1"/>
    <col min="8" max="8" width="19.42578125" style="9" customWidth="1"/>
    <col min="9" max="9" width="13.42578125" style="9" customWidth="1"/>
    <col min="10" max="10" width="12.5703125" style="10" bestFit="1" customWidth="1"/>
    <col min="11" max="11" width="13" style="10" bestFit="1" customWidth="1"/>
    <col min="12" max="12" width="14.140625" style="10" bestFit="1" customWidth="1"/>
    <col min="13" max="13" width="12" style="10" bestFit="1" customWidth="1"/>
    <col min="14" max="14" width="10.42578125" style="9" hidden="1" customWidth="1"/>
    <col min="15" max="15" width="10.85546875" style="9" hidden="1" customWidth="1"/>
    <col min="16" max="16" width="0" style="9" hidden="1" customWidth="1"/>
    <col min="17" max="17" width="9.140625" style="9" customWidth="1"/>
    <col min="18" max="20" width="9.140625" style="9"/>
    <col min="21" max="21" width="3.140625" style="9" customWidth="1"/>
    <col min="22" max="23" width="9.140625" style="9"/>
    <col min="24" max="24" width="8.85546875" style="9" customWidth="1"/>
    <col min="25" max="16384" width="9.140625" style="9"/>
  </cols>
  <sheetData>
    <row r="2" spans="2:14" x14ac:dyDescent="0.2">
      <c r="B2" s="46" t="s">
        <v>132</v>
      </c>
    </row>
    <row r="3" spans="2:14" ht="15" customHeight="1" x14ac:dyDescent="0.2">
      <c r="B3" s="374" t="s">
        <v>204</v>
      </c>
      <c r="C3" s="376" t="s">
        <v>258</v>
      </c>
      <c r="D3" s="376"/>
      <c r="E3" s="376"/>
      <c r="F3" s="376"/>
      <c r="G3" s="376"/>
      <c r="H3" s="376"/>
      <c r="I3" s="376"/>
      <c r="J3" s="376"/>
      <c r="K3" s="376"/>
      <c r="L3" s="376"/>
      <c r="M3" s="12"/>
    </row>
    <row r="4" spans="2:14" ht="15" customHeight="1" x14ac:dyDescent="0.2">
      <c r="B4" s="374"/>
      <c r="C4" s="376"/>
      <c r="D4" s="376"/>
      <c r="E4" s="376"/>
      <c r="F4" s="376"/>
      <c r="G4" s="376"/>
      <c r="H4" s="376"/>
      <c r="I4" s="376"/>
      <c r="J4" s="376"/>
      <c r="K4" s="376"/>
      <c r="L4" s="376"/>
      <c r="M4" s="12"/>
    </row>
    <row r="5" spans="2:14" x14ac:dyDescent="0.2">
      <c r="B5" s="9" t="s">
        <v>160</v>
      </c>
      <c r="C5" s="375" t="s">
        <v>6</v>
      </c>
      <c r="D5" s="375"/>
      <c r="E5" s="375"/>
      <c r="F5" s="375"/>
      <c r="G5" s="375"/>
      <c r="H5" s="375"/>
      <c r="I5" s="375"/>
      <c r="J5" s="375"/>
      <c r="K5" s="375"/>
      <c r="L5" s="375"/>
    </row>
    <row r="6" spans="2:14" s="111" customFormat="1" ht="38.25" x14ac:dyDescent="0.25">
      <c r="C6" s="112"/>
      <c r="D6" s="112"/>
      <c r="E6" s="112"/>
      <c r="F6" s="112"/>
      <c r="G6" s="112"/>
      <c r="H6" s="112"/>
      <c r="I6" s="113"/>
      <c r="J6" s="115" t="s">
        <v>261</v>
      </c>
      <c r="K6" s="115" t="s">
        <v>262</v>
      </c>
      <c r="L6" s="115" t="s">
        <v>263</v>
      </c>
      <c r="M6" s="114"/>
    </row>
    <row r="7" spans="2:14" x14ac:dyDescent="0.2">
      <c r="C7" s="91" t="s">
        <v>259</v>
      </c>
      <c r="D7" s="92"/>
      <c r="E7" s="92"/>
      <c r="F7" s="92"/>
      <c r="G7" s="92"/>
      <c r="H7" s="92"/>
      <c r="I7" s="97"/>
      <c r="J7" s="100">
        <v>0.5</v>
      </c>
      <c r="K7" s="101">
        <v>15000000</v>
      </c>
      <c r="L7" s="101">
        <f>+K7*1.027</f>
        <v>15404999.999999998</v>
      </c>
      <c r="M7" s="9"/>
    </row>
    <row r="8" spans="2:14" ht="15" customHeight="1" thickBot="1" x14ac:dyDescent="0.25">
      <c r="C8" s="104" t="s">
        <v>260</v>
      </c>
      <c r="D8" s="105"/>
      <c r="E8" s="105"/>
      <c r="F8" s="105"/>
      <c r="G8" s="105"/>
      <c r="H8" s="105"/>
      <c r="I8" s="106"/>
      <c r="J8" s="107">
        <v>0.5</v>
      </c>
      <c r="K8" s="108">
        <f>+K7</f>
        <v>15000000</v>
      </c>
      <c r="L8" s="109">
        <f>+K8*1.027</f>
        <v>15404999.999999998</v>
      </c>
      <c r="M8" s="9"/>
    </row>
    <row r="9" spans="2:14" ht="13.5" thickTop="1" x14ac:dyDescent="0.2">
      <c r="C9" s="94" t="s">
        <v>264</v>
      </c>
      <c r="D9" s="95"/>
      <c r="E9" s="96"/>
      <c r="F9" s="96"/>
      <c r="G9" s="96"/>
      <c r="H9" s="96"/>
      <c r="I9" s="99"/>
      <c r="J9" s="116">
        <f>SUM(J7:J8)</f>
        <v>1</v>
      </c>
      <c r="K9" s="103">
        <f>SUM(K7:K8)</f>
        <v>30000000</v>
      </c>
      <c r="L9" s="99">
        <f>SUM(L7:L8)</f>
        <v>30809999.999999996</v>
      </c>
      <c r="M9" s="9"/>
    </row>
    <row r="10" spans="2:14" x14ac:dyDescent="0.2">
      <c r="B10" s="14"/>
      <c r="C10" s="373"/>
      <c r="D10" s="373"/>
      <c r="E10" s="373"/>
      <c r="F10" s="373"/>
      <c r="G10" s="373"/>
      <c r="H10" s="373"/>
      <c r="I10" s="373"/>
      <c r="J10" s="373"/>
      <c r="K10" s="373"/>
      <c r="L10" s="373"/>
    </row>
    <row r="11" spans="2:14" x14ac:dyDescent="0.2">
      <c r="B11" s="9" t="s">
        <v>161</v>
      </c>
      <c r="C11" s="17" t="s">
        <v>212</v>
      </c>
    </row>
    <row r="13" spans="2:14" ht="25.5" x14ac:dyDescent="0.2">
      <c r="C13" s="124" t="s">
        <v>267</v>
      </c>
      <c r="D13" s="125"/>
      <c r="E13" s="125"/>
      <c r="F13" s="125"/>
      <c r="G13" s="125"/>
      <c r="H13" s="125"/>
      <c r="I13" s="133"/>
      <c r="J13" s="128" t="s">
        <v>265</v>
      </c>
      <c r="K13" s="128" t="s">
        <v>276</v>
      </c>
      <c r="L13" s="128" t="s">
        <v>266</v>
      </c>
    </row>
    <row r="14" spans="2:14" x14ac:dyDescent="0.2">
      <c r="C14" s="117" t="s">
        <v>213</v>
      </c>
      <c r="D14" s="17"/>
      <c r="E14" s="18"/>
      <c r="F14" s="19"/>
      <c r="G14" s="19"/>
      <c r="H14" s="19"/>
      <c r="I14" s="134"/>
      <c r="J14" s="131">
        <v>95000000</v>
      </c>
      <c r="K14" s="129"/>
      <c r="L14" s="129">
        <f>+J14-K14</f>
        <v>95000000</v>
      </c>
      <c r="N14" s="16">
        <f>L14</f>
        <v>95000000</v>
      </c>
    </row>
    <row r="15" spans="2:14" x14ac:dyDescent="0.2">
      <c r="C15" s="117" t="s">
        <v>214</v>
      </c>
      <c r="D15" s="17"/>
      <c r="E15" s="18"/>
      <c r="F15" s="19"/>
      <c r="G15" s="19"/>
      <c r="H15" s="19"/>
      <c r="I15" s="134"/>
      <c r="J15" s="126">
        <v>8000000</v>
      </c>
      <c r="K15" s="129">
        <v>8000000</v>
      </c>
      <c r="L15" s="129">
        <f t="shared" ref="L15:L17" si="0">+J15-K15</f>
        <v>0</v>
      </c>
      <c r="N15" s="20"/>
    </row>
    <row r="16" spans="2:14" x14ac:dyDescent="0.2">
      <c r="B16" s="21"/>
      <c r="C16" s="118" t="s">
        <v>215</v>
      </c>
      <c r="D16" s="119"/>
      <c r="E16" s="22"/>
      <c r="F16" s="23"/>
      <c r="G16" s="23"/>
      <c r="H16" s="23"/>
      <c r="I16" s="135"/>
      <c r="J16" s="132">
        <v>5000000</v>
      </c>
      <c r="K16" s="127">
        <v>5000000</v>
      </c>
      <c r="L16" s="129">
        <f t="shared" si="0"/>
        <v>0</v>
      </c>
      <c r="N16" s="20">
        <f>K16</f>
        <v>5000000</v>
      </c>
    </row>
    <row r="17" spans="3:15" ht="13.5" thickBot="1" x14ac:dyDescent="0.25">
      <c r="C17" s="161" t="s">
        <v>216</v>
      </c>
      <c r="D17" s="162"/>
      <c r="E17" s="163"/>
      <c r="F17" s="164"/>
      <c r="G17" s="164"/>
      <c r="H17" s="164"/>
      <c r="I17" s="165"/>
      <c r="J17" s="166">
        <v>8000000</v>
      </c>
      <c r="K17" s="167"/>
      <c r="L17" s="166">
        <f t="shared" si="0"/>
        <v>8000000</v>
      </c>
      <c r="N17" s="24"/>
    </row>
    <row r="18" spans="3:15" s="57" customFormat="1" ht="16.5" customHeight="1" thickTop="1" thickBot="1" x14ac:dyDescent="0.3">
      <c r="C18" s="183" t="s">
        <v>268</v>
      </c>
      <c r="D18" s="184"/>
      <c r="E18" s="178"/>
      <c r="F18" s="178"/>
      <c r="G18" s="178"/>
      <c r="H18" s="178"/>
      <c r="I18" s="185"/>
      <c r="J18" s="186">
        <f>SUM(J14:J17)</f>
        <v>116000000</v>
      </c>
      <c r="K18" s="187">
        <f>SUM(K14:K17)</f>
        <v>13000000</v>
      </c>
      <c r="L18" s="187">
        <f>SUM(L14:L17)</f>
        <v>103000000</v>
      </c>
      <c r="M18" s="110"/>
      <c r="O18" s="188">
        <f>SUM(N14:N17)</f>
        <v>100000000</v>
      </c>
    </row>
    <row r="19" spans="3:15" ht="13.5" thickTop="1" x14ac:dyDescent="0.2">
      <c r="C19" s="158" t="s">
        <v>269</v>
      </c>
      <c r="D19" s="125"/>
      <c r="E19" s="141"/>
      <c r="F19" s="142"/>
      <c r="G19" s="142"/>
      <c r="H19" s="142"/>
      <c r="I19" s="142"/>
      <c r="J19" s="143"/>
      <c r="K19" s="128"/>
      <c r="L19" s="144" t="s">
        <v>84</v>
      </c>
    </row>
    <row r="20" spans="3:15" x14ac:dyDescent="0.2">
      <c r="C20" s="117" t="s">
        <v>169</v>
      </c>
      <c r="D20" s="17"/>
      <c r="E20" s="18"/>
      <c r="F20" s="19"/>
      <c r="G20" s="19"/>
      <c r="H20" s="19"/>
      <c r="I20" s="19"/>
      <c r="J20" s="25"/>
      <c r="K20" s="130"/>
      <c r="L20" s="129">
        <v>901125</v>
      </c>
      <c r="N20" s="16">
        <f>L20</f>
        <v>901125</v>
      </c>
    </row>
    <row r="21" spans="3:15" ht="13.5" thickBot="1" x14ac:dyDescent="0.25">
      <c r="C21" s="161" t="s">
        <v>182</v>
      </c>
      <c r="D21" s="162"/>
      <c r="E21" s="163"/>
      <c r="F21" s="164"/>
      <c r="G21" s="164"/>
      <c r="H21" s="164"/>
      <c r="I21" s="164"/>
      <c r="J21" s="168"/>
      <c r="K21" s="169"/>
      <c r="L21" s="167">
        <v>8000000</v>
      </c>
      <c r="N21" s="24"/>
    </row>
    <row r="22" spans="3:15" s="57" customFormat="1" ht="16.5" customHeight="1" thickTop="1" thickBot="1" x14ac:dyDescent="0.3">
      <c r="C22" s="173" t="s">
        <v>270</v>
      </c>
      <c r="D22" s="40"/>
      <c r="E22" s="174"/>
      <c r="F22" s="174"/>
      <c r="G22" s="174"/>
      <c r="H22" s="178"/>
      <c r="I22" s="174"/>
      <c r="J22" s="179"/>
      <c r="K22" s="180"/>
      <c r="L22" s="181">
        <f>SUM(L20:L21)</f>
        <v>8901125</v>
      </c>
      <c r="M22" s="110"/>
      <c r="O22" s="182">
        <f>SUM(N20:N21)</f>
        <v>901125</v>
      </c>
    </row>
    <row r="23" spans="3:15" s="57" customFormat="1" ht="26.25" thickTop="1" x14ac:dyDescent="0.25">
      <c r="C23" s="124" t="s">
        <v>271</v>
      </c>
      <c r="D23" s="151"/>
      <c r="E23" s="152"/>
      <c r="F23" s="153"/>
      <c r="G23" s="154"/>
      <c r="H23" s="154"/>
      <c r="I23" s="155" t="s">
        <v>201</v>
      </c>
      <c r="J23" s="156" t="s">
        <v>130</v>
      </c>
      <c r="K23" s="150" t="s">
        <v>278</v>
      </c>
      <c r="L23" s="157" t="s">
        <v>277</v>
      </c>
      <c r="M23" s="110"/>
    </row>
    <row r="24" spans="3:15" x14ac:dyDescent="0.2">
      <c r="C24" s="117" t="s">
        <v>205</v>
      </c>
      <c r="D24" s="17" t="s">
        <v>170</v>
      </c>
      <c r="E24" s="18"/>
      <c r="F24" s="19"/>
      <c r="G24" s="19"/>
      <c r="I24" s="147" t="s">
        <v>185</v>
      </c>
      <c r="J24" s="136">
        <v>0.369863</v>
      </c>
      <c r="K24" s="149">
        <f>ROUND(+L24*J24,0)</f>
        <v>92466</v>
      </c>
      <c r="L24" s="126">
        <v>250000</v>
      </c>
    </row>
    <row r="25" spans="3:15" x14ac:dyDescent="0.2">
      <c r="C25" s="117" t="s">
        <v>206</v>
      </c>
      <c r="D25" s="17" t="s">
        <v>171</v>
      </c>
      <c r="E25" s="18"/>
      <c r="F25" s="19"/>
      <c r="G25" s="19"/>
      <c r="I25" s="147" t="s">
        <v>186</v>
      </c>
      <c r="J25" s="136">
        <v>0.14285700000000001</v>
      </c>
      <c r="K25" s="139">
        <f>ROUND(+L25*J25,0)</f>
        <v>28571</v>
      </c>
      <c r="L25" s="126">
        <v>200000</v>
      </c>
    </row>
    <row r="26" spans="3:15" x14ac:dyDescent="0.2">
      <c r="C26" s="117" t="s">
        <v>172</v>
      </c>
      <c r="D26" s="17" t="s">
        <v>173</v>
      </c>
      <c r="E26" s="18"/>
      <c r="F26" s="19"/>
      <c r="G26" s="19"/>
      <c r="I26" s="147" t="s">
        <v>187</v>
      </c>
      <c r="J26" s="136">
        <v>0.22874700000000001</v>
      </c>
      <c r="K26" s="139">
        <f>ROUND(+L26*J26,0)</f>
        <v>34312</v>
      </c>
      <c r="L26" s="126">
        <v>150000</v>
      </c>
    </row>
    <row r="27" spans="3:15" x14ac:dyDescent="0.2">
      <c r="C27" s="117" t="s">
        <v>73</v>
      </c>
      <c r="D27" s="17" t="s">
        <v>174</v>
      </c>
      <c r="E27" s="18"/>
      <c r="F27" s="19"/>
      <c r="G27" s="19"/>
      <c r="H27" s="19"/>
      <c r="I27" s="98"/>
      <c r="J27" s="134"/>
      <c r="K27" s="139"/>
      <c r="L27" s="126">
        <v>30000</v>
      </c>
    </row>
    <row r="28" spans="3:15" ht="13.5" thickBot="1" x14ac:dyDescent="0.25">
      <c r="C28" s="161" t="s">
        <v>181</v>
      </c>
      <c r="D28" s="162"/>
      <c r="E28" s="163"/>
      <c r="F28" s="164"/>
      <c r="G28" s="164"/>
      <c r="H28" s="164"/>
      <c r="I28" s="106"/>
      <c r="J28" s="165"/>
      <c r="K28" s="170"/>
      <c r="L28" s="189">
        <v>80000</v>
      </c>
      <c r="M28" s="26"/>
    </row>
    <row r="29" spans="3:15" s="57" customFormat="1" ht="16.5" customHeight="1" thickTop="1" x14ac:dyDescent="0.25">
      <c r="C29" s="173" t="s">
        <v>272</v>
      </c>
      <c r="D29" s="40"/>
      <c r="E29" s="174"/>
      <c r="F29" s="174"/>
      <c r="G29" s="174"/>
      <c r="H29" s="174"/>
      <c r="J29" s="175"/>
      <c r="K29" s="176">
        <f>SUM(K24:K28)</f>
        <v>155349</v>
      </c>
      <c r="L29" s="177">
        <f>SUM(L24:L28)</f>
        <v>710000</v>
      </c>
      <c r="M29" s="110"/>
    </row>
    <row r="30" spans="3:15" s="111" customFormat="1" ht="25.5" x14ac:dyDescent="0.25">
      <c r="C30" s="377" t="s">
        <v>273</v>
      </c>
      <c r="D30" s="378"/>
      <c r="E30" s="172"/>
      <c r="F30" s="172"/>
      <c r="G30" s="172"/>
      <c r="H30" s="172"/>
      <c r="I30" s="156"/>
      <c r="J30" s="157" t="s">
        <v>279</v>
      </c>
      <c r="K30" s="128" t="s">
        <v>280</v>
      </c>
      <c r="L30" s="128" t="s">
        <v>281</v>
      </c>
      <c r="M30" s="114"/>
    </row>
    <row r="31" spans="3:15" x14ac:dyDescent="0.2">
      <c r="C31" s="117" t="s">
        <v>217</v>
      </c>
      <c r="D31" s="17"/>
      <c r="E31" s="17"/>
      <c r="F31" s="17"/>
      <c r="G31" s="17"/>
      <c r="H31" s="17"/>
      <c r="I31" s="145"/>
      <c r="J31" s="139">
        <v>26000000</v>
      </c>
      <c r="K31" s="126">
        <v>4000000</v>
      </c>
      <c r="L31" s="126">
        <f t="shared" ref="L31:L32" si="1">+J31-K31</f>
        <v>22000000</v>
      </c>
    </row>
    <row r="32" spans="3:15" x14ac:dyDescent="0.2">
      <c r="C32" s="117" t="s">
        <v>218</v>
      </c>
      <c r="D32" s="17"/>
      <c r="E32" s="17"/>
      <c r="F32" s="17"/>
      <c r="G32" s="17"/>
      <c r="H32" s="17"/>
      <c r="I32" s="137"/>
      <c r="J32" s="139">
        <v>8000000</v>
      </c>
      <c r="K32" s="126">
        <v>0</v>
      </c>
      <c r="L32" s="126">
        <f t="shared" si="1"/>
        <v>8000000</v>
      </c>
    </row>
    <row r="33" spans="2:13" x14ac:dyDescent="0.2">
      <c r="C33" s="117" t="s">
        <v>282</v>
      </c>
      <c r="D33" s="17"/>
      <c r="E33" s="27">
        <v>8350000</v>
      </c>
      <c r="F33" s="17"/>
      <c r="G33" s="17"/>
      <c r="H33" s="17"/>
      <c r="I33" s="137"/>
      <c r="J33" s="139"/>
      <c r="K33" s="126">
        <v>350000</v>
      </c>
      <c r="L33" s="126">
        <f>+E33-K33</f>
        <v>8000000</v>
      </c>
    </row>
    <row r="34" spans="2:13" x14ac:dyDescent="0.2">
      <c r="C34" s="120" t="s">
        <v>283</v>
      </c>
      <c r="D34" s="121"/>
      <c r="E34" s="28">
        <f>ROUND(1000000/(100%-14.5%),0)</f>
        <v>1169591</v>
      </c>
      <c r="F34" s="122"/>
      <c r="G34" s="121"/>
      <c r="I34" s="98"/>
      <c r="J34" s="139"/>
      <c r="K34" s="126">
        <f>ROUND(E34*14.5%,0)</f>
        <v>169591</v>
      </c>
      <c r="L34" s="126">
        <f>+E34-K34</f>
        <v>1000000</v>
      </c>
    </row>
    <row r="35" spans="2:13" x14ac:dyDescent="0.2">
      <c r="C35" s="120" t="s">
        <v>202</v>
      </c>
      <c r="D35" s="121"/>
      <c r="E35" s="121"/>
      <c r="F35" s="121"/>
      <c r="G35" s="121"/>
      <c r="H35" s="121"/>
      <c r="I35" s="138"/>
      <c r="J35" s="139"/>
      <c r="K35" s="126"/>
      <c r="L35" s="126">
        <v>201000</v>
      </c>
    </row>
    <row r="36" spans="2:13" x14ac:dyDescent="0.2">
      <c r="C36" s="120" t="s">
        <v>81</v>
      </c>
      <c r="D36" s="121"/>
      <c r="E36" s="121"/>
      <c r="F36" s="121"/>
      <c r="G36" s="121"/>
      <c r="H36" s="121"/>
      <c r="I36" s="138"/>
      <c r="J36" s="139"/>
      <c r="K36" s="126"/>
      <c r="L36" s="126">
        <v>860000</v>
      </c>
    </row>
    <row r="37" spans="2:13" x14ac:dyDescent="0.2">
      <c r="C37" s="120" t="s">
        <v>284</v>
      </c>
      <c r="D37" s="121"/>
      <c r="E37" s="121"/>
      <c r="F37" s="121"/>
      <c r="G37" s="121"/>
      <c r="H37" s="121"/>
      <c r="I37" s="138"/>
      <c r="J37" s="139"/>
      <c r="K37" s="126"/>
      <c r="L37" s="126">
        <v>320000</v>
      </c>
    </row>
    <row r="38" spans="2:13" x14ac:dyDescent="0.2">
      <c r="C38" s="120" t="s">
        <v>285</v>
      </c>
      <c r="D38" s="121"/>
      <c r="E38" s="121"/>
      <c r="F38" s="121"/>
      <c r="G38" s="121"/>
      <c r="H38" s="121"/>
      <c r="I38" s="138"/>
      <c r="J38" s="139"/>
      <c r="K38" s="126"/>
      <c r="L38" s="126">
        <v>185000</v>
      </c>
    </row>
    <row r="39" spans="2:13" x14ac:dyDescent="0.2">
      <c r="C39" s="120" t="s">
        <v>219</v>
      </c>
      <c r="D39" s="121"/>
      <c r="E39" s="121"/>
      <c r="F39" s="121"/>
      <c r="G39" s="121"/>
      <c r="H39" s="121"/>
      <c r="I39" s="138"/>
      <c r="J39" s="139"/>
      <c r="K39" s="126"/>
      <c r="L39" s="127">
        <v>2000000</v>
      </c>
    </row>
    <row r="40" spans="2:13" x14ac:dyDescent="0.2">
      <c r="C40" s="117" t="s">
        <v>203</v>
      </c>
      <c r="D40" s="17"/>
      <c r="E40" s="123" t="s">
        <v>87</v>
      </c>
      <c r="F40" s="47">
        <v>220000</v>
      </c>
      <c r="G40" s="17" t="s">
        <v>183</v>
      </c>
      <c r="H40" s="48">
        <v>280000</v>
      </c>
      <c r="I40" s="98"/>
      <c r="J40" s="139"/>
      <c r="K40" s="126"/>
      <c r="L40" s="127">
        <f>+F40+H40</f>
        <v>500000</v>
      </c>
    </row>
    <row r="41" spans="2:13" x14ac:dyDescent="0.2">
      <c r="C41" s="120" t="s">
        <v>175</v>
      </c>
      <c r="D41" s="121"/>
      <c r="E41" s="121"/>
      <c r="F41" s="121"/>
      <c r="G41" s="121"/>
      <c r="H41" s="121"/>
      <c r="I41" s="138"/>
      <c r="J41" s="139"/>
      <c r="K41" s="126"/>
      <c r="L41" s="127">
        <v>140000</v>
      </c>
    </row>
    <row r="42" spans="2:13" x14ac:dyDescent="0.2">
      <c r="C42" s="120" t="s">
        <v>176</v>
      </c>
      <c r="D42" s="121"/>
      <c r="E42" s="121"/>
      <c r="F42" s="121"/>
      <c r="G42" s="121"/>
      <c r="H42" s="121"/>
      <c r="I42" s="138"/>
      <c r="J42" s="139"/>
      <c r="K42" s="126"/>
      <c r="L42" s="126">
        <f>+E73</f>
        <v>270000</v>
      </c>
    </row>
    <row r="43" spans="2:13" ht="13.5" thickBot="1" x14ac:dyDescent="0.25">
      <c r="C43" s="161" t="s">
        <v>275</v>
      </c>
      <c r="D43" s="162"/>
      <c r="E43" s="162"/>
      <c r="F43" s="162"/>
      <c r="G43" s="162"/>
      <c r="H43" s="162"/>
      <c r="I43" s="171"/>
      <c r="J43" s="170"/>
      <c r="K43" s="166"/>
      <c r="L43" s="166">
        <f>+E66</f>
        <v>16000000</v>
      </c>
    </row>
    <row r="44" spans="2:13" s="57" customFormat="1" ht="16.5" customHeight="1" thickTop="1" x14ac:dyDescent="0.25">
      <c r="C44" s="183" t="s">
        <v>274</v>
      </c>
      <c r="D44" s="184"/>
      <c r="E44" s="178"/>
      <c r="F44" s="178"/>
      <c r="G44" s="178"/>
      <c r="H44" s="178"/>
      <c r="I44" s="185"/>
      <c r="J44" s="176">
        <f>SUM(J31:J43)</f>
        <v>34000000</v>
      </c>
      <c r="K44" s="186">
        <f>SUM(K31:K43)</f>
        <v>4519591</v>
      </c>
      <c r="L44" s="186">
        <f>SUM(L31:L43)</f>
        <v>59476000</v>
      </c>
      <c r="M44" s="110"/>
    </row>
    <row r="45" spans="2:13" x14ac:dyDescent="0.2">
      <c r="C45" s="17"/>
      <c r="D45" s="17"/>
      <c r="E45" s="19"/>
      <c r="F45" s="19"/>
      <c r="G45" s="19"/>
      <c r="H45" s="19"/>
      <c r="I45" s="19"/>
      <c r="J45" s="29"/>
      <c r="L45" s="29"/>
    </row>
    <row r="46" spans="2:13" x14ac:dyDescent="0.2">
      <c r="B46" s="9" t="s">
        <v>164</v>
      </c>
      <c r="C46" s="17" t="s">
        <v>286</v>
      </c>
      <c r="D46" s="15"/>
      <c r="E46" s="15"/>
      <c r="F46" s="15"/>
      <c r="G46" s="15"/>
      <c r="H46" s="30">
        <v>48731000</v>
      </c>
    </row>
    <row r="48" spans="2:13" x14ac:dyDescent="0.2">
      <c r="B48" s="9" t="s">
        <v>165</v>
      </c>
      <c r="C48" s="13" t="s">
        <v>177</v>
      </c>
    </row>
    <row r="50" spans="2:13" x14ac:dyDescent="0.2">
      <c r="B50" s="190" t="s">
        <v>85</v>
      </c>
      <c r="C50" s="9" t="s">
        <v>291</v>
      </c>
      <c r="J50" s="9"/>
      <c r="K50" s="9"/>
    </row>
    <row r="51" spans="2:13" x14ac:dyDescent="0.2">
      <c r="B51" s="190"/>
      <c r="J51" s="9"/>
      <c r="K51" s="9"/>
      <c r="L51" s="9"/>
      <c r="M51" s="9"/>
    </row>
    <row r="52" spans="2:13" x14ac:dyDescent="0.2">
      <c r="B52" s="190"/>
      <c r="C52" s="9" t="s">
        <v>162</v>
      </c>
      <c r="D52" s="31">
        <v>3.4000000000000002E-2</v>
      </c>
      <c r="J52" s="9"/>
      <c r="K52" s="9"/>
      <c r="L52" s="9"/>
      <c r="M52" s="9"/>
    </row>
    <row r="53" spans="2:13" x14ac:dyDescent="0.2">
      <c r="B53" s="190"/>
      <c r="C53" s="32" t="s">
        <v>288</v>
      </c>
      <c r="D53" s="31">
        <v>7.0000000000000001E-3</v>
      </c>
      <c r="J53" s="9"/>
      <c r="K53" s="9"/>
      <c r="L53" s="9"/>
      <c r="M53" s="9"/>
    </row>
    <row r="54" spans="2:13" x14ac:dyDescent="0.2">
      <c r="B54" s="190"/>
      <c r="C54" s="32" t="s">
        <v>289</v>
      </c>
      <c r="D54" s="31">
        <v>3.0000000000000001E-3</v>
      </c>
      <c r="J54" s="9"/>
      <c r="K54" s="9"/>
      <c r="L54" s="9"/>
      <c r="M54" s="9"/>
    </row>
    <row r="55" spans="2:13" x14ac:dyDescent="0.2">
      <c r="B55" s="190"/>
      <c r="C55" s="32" t="s">
        <v>290</v>
      </c>
      <c r="D55" s="31">
        <v>3.0000000000000001E-3</v>
      </c>
      <c r="J55" s="9"/>
      <c r="K55" s="9"/>
      <c r="L55" s="9"/>
      <c r="M55" s="9"/>
    </row>
    <row r="56" spans="2:13" x14ac:dyDescent="0.2">
      <c r="B56" s="190"/>
      <c r="D56" s="33"/>
      <c r="J56" s="9"/>
      <c r="K56" s="9"/>
      <c r="L56" s="9"/>
      <c r="M56" s="9"/>
    </row>
    <row r="57" spans="2:13" x14ac:dyDescent="0.2">
      <c r="B57" s="190" t="s">
        <v>86</v>
      </c>
      <c r="C57" s="9" t="s">
        <v>220</v>
      </c>
      <c r="D57" s="34">
        <v>39727.96</v>
      </c>
      <c r="J57" s="9"/>
      <c r="K57" s="9"/>
      <c r="L57" s="9"/>
      <c r="M57" s="9"/>
    </row>
    <row r="58" spans="2:13" x14ac:dyDescent="0.2">
      <c r="B58" s="190"/>
    </row>
    <row r="59" spans="2:13" x14ac:dyDescent="0.2">
      <c r="B59" s="190" t="s">
        <v>88</v>
      </c>
      <c r="C59" s="9" t="s">
        <v>287</v>
      </c>
      <c r="D59" s="35"/>
      <c r="E59" s="37"/>
      <c r="F59" s="36"/>
      <c r="G59" s="38"/>
    </row>
    <row r="60" spans="2:13" x14ac:dyDescent="0.2">
      <c r="B60" s="190"/>
      <c r="C60" s="39"/>
      <c r="D60" s="39"/>
      <c r="E60" s="39"/>
      <c r="F60" s="39"/>
      <c r="G60" s="39"/>
      <c r="H60" s="39"/>
      <c r="I60" s="39"/>
      <c r="J60" s="39"/>
      <c r="K60" s="39"/>
    </row>
    <row r="61" spans="2:13" x14ac:dyDescent="0.2">
      <c r="B61" s="190" t="s">
        <v>168</v>
      </c>
      <c r="C61" s="9" t="s">
        <v>222</v>
      </c>
    </row>
    <row r="62" spans="2:13" x14ac:dyDescent="0.2">
      <c r="B62" s="11"/>
    </row>
    <row r="63" spans="2:13" ht="25.5" x14ac:dyDescent="0.2">
      <c r="B63" s="11"/>
      <c r="C63" s="371" t="s">
        <v>294</v>
      </c>
      <c r="D63" s="372"/>
      <c r="E63" s="128" t="s">
        <v>292</v>
      </c>
      <c r="F63" s="157" t="s">
        <v>130</v>
      </c>
      <c r="G63" s="128" t="s">
        <v>293</v>
      </c>
    </row>
    <row r="64" spans="2:13" x14ac:dyDescent="0.2">
      <c r="B64" s="11"/>
      <c r="C64" s="117" t="s">
        <v>19</v>
      </c>
      <c r="D64" s="191" t="s">
        <v>223</v>
      </c>
      <c r="E64" s="126">
        <v>8000000</v>
      </c>
      <c r="F64" s="192">
        <f>1+D54</f>
        <v>1.0029999999999999</v>
      </c>
      <c r="G64" s="126">
        <f t="shared" ref="G64:G65" si="2">ROUND(+E64*F64,0)</f>
        <v>8024000</v>
      </c>
    </row>
    <row r="65" spans="2:11" ht="13.5" thickBot="1" x14ac:dyDescent="0.25">
      <c r="B65" s="11"/>
      <c r="C65" s="161" t="s">
        <v>20</v>
      </c>
      <c r="D65" s="197" t="s">
        <v>224</v>
      </c>
      <c r="E65" s="166">
        <f>+E64</f>
        <v>8000000</v>
      </c>
      <c r="F65" s="198">
        <f>1+D55</f>
        <v>1.0029999999999999</v>
      </c>
      <c r="G65" s="166">
        <f t="shared" si="2"/>
        <v>8024000</v>
      </c>
    </row>
    <row r="66" spans="2:11" ht="15.75" customHeight="1" thickTop="1" x14ac:dyDescent="0.2">
      <c r="B66" s="11"/>
      <c r="C66" s="140" t="s">
        <v>295</v>
      </c>
      <c r="D66" s="102"/>
      <c r="E66" s="160">
        <f>SUM(E64:E65)</f>
        <v>16000000</v>
      </c>
      <c r="F66" s="10"/>
      <c r="G66" s="159">
        <f>SUM(G64:G65)</f>
        <v>16048000</v>
      </c>
    </row>
    <row r="67" spans="2:11" x14ac:dyDescent="0.2">
      <c r="B67" s="11"/>
      <c r="C67" s="17"/>
      <c r="E67" s="29"/>
      <c r="F67" s="10"/>
      <c r="G67" s="29"/>
    </row>
    <row r="68" spans="2:11" x14ac:dyDescent="0.2">
      <c r="B68" s="190" t="s">
        <v>41</v>
      </c>
      <c r="C68" s="9" t="s">
        <v>221</v>
      </c>
      <c r="E68" s="10"/>
      <c r="F68" s="10"/>
      <c r="G68" s="10"/>
    </row>
    <row r="69" spans="2:11" x14ac:dyDescent="0.2">
      <c r="B69" s="49"/>
      <c r="E69" s="10"/>
      <c r="F69" s="10"/>
      <c r="G69" s="10"/>
    </row>
    <row r="70" spans="2:11" ht="25.5" x14ac:dyDescent="0.2">
      <c r="B70" s="11"/>
      <c r="C70" s="371" t="s">
        <v>296</v>
      </c>
      <c r="D70" s="372"/>
      <c r="E70" s="128" t="s">
        <v>292</v>
      </c>
      <c r="F70" s="196" t="s">
        <v>130</v>
      </c>
      <c r="G70" s="157" t="s">
        <v>293</v>
      </c>
    </row>
    <row r="71" spans="2:11" x14ac:dyDescent="0.2">
      <c r="B71" s="11"/>
      <c r="C71" s="194" t="s">
        <v>225</v>
      </c>
      <c r="D71" s="195"/>
      <c r="E71" s="126">
        <f>+J14*0.25%</f>
        <v>237500</v>
      </c>
      <c r="F71" s="193">
        <f>1+D54</f>
        <v>1.0029999999999999</v>
      </c>
      <c r="G71" s="139">
        <f>ROUND(+E71*F71,0)</f>
        <v>238213</v>
      </c>
      <c r="I71" s="10"/>
    </row>
    <row r="72" spans="2:11" ht="13.5" thickBot="1" x14ac:dyDescent="0.25">
      <c r="C72" s="161" t="s">
        <v>226</v>
      </c>
      <c r="D72" s="199"/>
      <c r="E72" s="166">
        <f>ROUND((J15+J16)*0.25%,0)</f>
        <v>32500</v>
      </c>
      <c r="F72" s="200">
        <f>1+D55</f>
        <v>1.0029999999999999</v>
      </c>
      <c r="G72" s="170">
        <f t="shared" ref="G72" si="3">ROUND(+E72*F72,0)</f>
        <v>32598</v>
      </c>
      <c r="I72" s="10"/>
    </row>
    <row r="73" spans="2:11" ht="13.5" thickTop="1" x14ac:dyDescent="0.2">
      <c r="C73" s="140" t="s">
        <v>297</v>
      </c>
      <c r="D73" s="102"/>
      <c r="E73" s="160">
        <f>SUM(E71:E72)</f>
        <v>270000</v>
      </c>
      <c r="F73" s="10"/>
      <c r="G73" s="146">
        <f>SUM(G71:G72)</f>
        <v>270811</v>
      </c>
      <c r="I73" s="10"/>
    </row>
    <row r="75" spans="2:11" ht="15" customHeight="1" x14ac:dyDescent="0.2">
      <c r="B75" s="9" t="s">
        <v>11</v>
      </c>
      <c r="C75" s="370" t="s">
        <v>298</v>
      </c>
      <c r="D75" s="370"/>
      <c r="E75" s="370"/>
      <c r="F75" s="370"/>
      <c r="G75" s="370"/>
      <c r="H75" s="370"/>
      <c r="I75" s="370"/>
      <c r="J75" s="370"/>
      <c r="K75" s="379">
        <v>5077426</v>
      </c>
    </row>
    <row r="76" spans="2:11" x14ac:dyDescent="0.2">
      <c r="C76" s="370"/>
      <c r="D76" s="370"/>
      <c r="E76" s="370"/>
      <c r="F76" s="370"/>
      <c r="G76" s="370"/>
      <c r="H76" s="370"/>
      <c r="I76" s="370"/>
      <c r="J76" s="370"/>
      <c r="K76" s="379"/>
    </row>
  </sheetData>
  <mergeCells count="9">
    <mergeCell ref="C75:J76"/>
    <mergeCell ref="C70:D70"/>
    <mergeCell ref="C63:D63"/>
    <mergeCell ref="C10:L10"/>
    <mergeCell ref="B3:B4"/>
    <mergeCell ref="C5:L5"/>
    <mergeCell ref="C3:L4"/>
    <mergeCell ref="C30:D30"/>
    <mergeCell ref="K75:K76"/>
  </mergeCells>
  <phoneticPr fontId="9" type="noConversion"/>
  <pageMargins left="0.70866141732283472" right="0.70866141732283472" top="0.51181102362204722" bottom="0.35433070866141736" header="0.31496062992125984" footer="0.19685039370078741"/>
  <pageSetup scale="45" orientation="landscape" r:id="rId1"/>
  <drawing r:id="rId2"/>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15"/>
  <sheetViews>
    <sheetView showGridLines="0" workbookViewId="0"/>
  </sheetViews>
  <sheetFormatPr baseColWidth="10" defaultColWidth="8.85546875" defaultRowHeight="12.75" x14ac:dyDescent="0.2"/>
  <cols>
    <col min="1" max="1" width="6" style="58" customWidth="1"/>
    <col min="2" max="2" width="8.85546875" style="58"/>
    <col min="3" max="4" width="20" style="58" bestFit="1" customWidth="1"/>
    <col min="5" max="5" width="8.85546875" style="58"/>
    <col min="6" max="6" width="18.7109375" style="58" bestFit="1" customWidth="1"/>
    <col min="7" max="9" width="8.85546875" style="58"/>
    <col min="10" max="10" width="13.5703125" style="58" bestFit="1" customWidth="1"/>
    <col min="11" max="16384" width="8.85546875" style="58"/>
  </cols>
  <sheetData>
    <row r="1" spans="2:10" x14ac:dyDescent="0.2">
      <c r="B1" s="43"/>
      <c r="C1" s="43"/>
      <c r="D1" s="45"/>
      <c r="E1" s="43"/>
      <c r="F1" s="43"/>
    </row>
    <row r="2" spans="2:10" ht="15" customHeight="1" x14ac:dyDescent="0.2">
      <c r="B2" s="536" t="s">
        <v>320</v>
      </c>
      <c r="C2" s="536"/>
      <c r="D2" s="536"/>
      <c r="E2" s="536"/>
      <c r="F2" s="536"/>
      <c r="H2" s="87"/>
      <c r="I2" s="88"/>
      <c r="J2" s="88"/>
    </row>
    <row r="3" spans="2:10" s="90" customFormat="1" ht="25.5" x14ac:dyDescent="0.25">
      <c r="B3" s="364" t="s">
        <v>319</v>
      </c>
      <c r="C3" s="365" t="s">
        <v>37</v>
      </c>
      <c r="D3" s="365" t="s">
        <v>38</v>
      </c>
      <c r="E3" s="365" t="s">
        <v>130</v>
      </c>
      <c r="F3" s="365" t="s">
        <v>39</v>
      </c>
    </row>
    <row r="4" spans="2:10" x14ac:dyDescent="0.2">
      <c r="B4" s="367">
        <v>1</v>
      </c>
      <c r="C4" s="369">
        <v>0</v>
      </c>
      <c r="D4" s="362">
        <v>11265804</v>
      </c>
      <c r="E4" s="366">
        <v>0</v>
      </c>
      <c r="F4" s="368">
        <v>0</v>
      </c>
    </row>
    <row r="5" spans="2:10" x14ac:dyDescent="0.2">
      <c r="B5" s="367">
        <f t="shared" ref="B5:B11" si="0">+B4+1</f>
        <v>2</v>
      </c>
      <c r="C5" s="362">
        <v>11265804.01</v>
      </c>
      <c r="D5" s="362">
        <v>25035120</v>
      </c>
      <c r="E5" s="366">
        <v>0.04</v>
      </c>
      <c r="F5" s="362">
        <v>450632.16000000003</v>
      </c>
    </row>
    <row r="6" spans="2:10" x14ac:dyDescent="0.2">
      <c r="B6" s="367">
        <f t="shared" si="0"/>
        <v>3</v>
      </c>
      <c r="C6" s="362">
        <v>25035120.010000002</v>
      </c>
      <c r="D6" s="362">
        <v>41725200</v>
      </c>
      <c r="E6" s="366">
        <v>0.08</v>
      </c>
      <c r="F6" s="362">
        <v>1452036.96</v>
      </c>
      <c r="J6" s="89"/>
    </row>
    <row r="7" spans="2:10" x14ac:dyDescent="0.2">
      <c r="B7" s="367">
        <f t="shared" si="0"/>
        <v>4</v>
      </c>
      <c r="C7" s="362">
        <v>41725200.009999998</v>
      </c>
      <c r="D7" s="362">
        <v>58415280</v>
      </c>
      <c r="E7" s="366">
        <v>0.13500000000000001</v>
      </c>
      <c r="F7" s="362">
        <v>3746922.96</v>
      </c>
    </row>
    <row r="8" spans="2:10" x14ac:dyDescent="0.2">
      <c r="B8" s="367">
        <f t="shared" si="0"/>
        <v>5</v>
      </c>
      <c r="C8" s="362">
        <v>58415280.009999998</v>
      </c>
      <c r="D8" s="362">
        <v>75105360</v>
      </c>
      <c r="E8" s="366">
        <v>0.23</v>
      </c>
      <c r="F8" s="362">
        <v>9296374.5600000005</v>
      </c>
    </row>
    <row r="9" spans="2:10" x14ac:dyDescent="0.2">
      <c r="B9" s="367">
        <f t="shared" si="0"/>
        <v>6</v>
      </c>
      <c r="C9" s="362">
        <v>75105360.010000005</v>
      </c>
      <c r="D9" s="362">
        <v>100140480</v>
      </c>
      <c r="E9" s="366">
        <v>0.30399999999999999</v>
      </c>
      <c r="F9" s="362">
        <v>14854171.200000001</v>
      </c>
    </row>
    <row r="10" spans="2:10" x14ac:dyDescent="0.2">
      <c r="B10" s="367">
        <f t="shared" si="0"/>
        <v>7</v>
      </c>
      <c r="C10" s="362">
        <v>100140480.01000001</v>
      </c>
      <c r="D10" s="362">
        <v>258696240</v>
      </c>
      <c r="E10" s="366">
        <v>0.35</v>
      </c>
      <c r="F10" s="362">
        <v>19460633.280000001</v>
      </c>
    </row>
    <row r="11" spans="2:10" x14ac:dyDescent="0.2">
      <c r="B11" s="367">
        <f t="shared" si="0"/>
        <v>8</v>
      </c>
      <c r="C11" s="362">
        <v>258696240.00999999</v>
      </c>
      <c r="D11" s="363" t="s">
        <v>21</v>
      </c>
      <c r="E11" s="366">
        <v>0.4</v>
      </c>
      <c r="F11" s="362">
        <v>32395445.280000001</v>
      </c>
    </row>
    <row r="12" spans="2:10" x14ac:dyDescent="0.2">
      <c r="B12" s="43"/>
      <c r="C12" s="43"/>
      <c r="D12" s="43"/>
      <c r="E12" s="43"/>
      <c r="F12" s="43"/>
    </row>
    <row r="13" spans="2:10" x14ac:dyDescent="0.2">
      <c r="B13" s="43" t="s">
        <v>255</v>
      </c>
      <c r="C13" s="43"/>
      <c r="D13" s="43"/>
      <c r="E13" s="43"/>
      <c r="F13" s="44">
        <v>69542</v>
      </c>
    </row>
    <row r="14" spans="2:10" x14ac:dyDescent="0.2">
      <c r="B14" s="43" t="s">
        <v>256</v>
      </c>
      <c r="C14" s="43"/>
      <c r="D14" s="43"/>
      <c r="E14" s="43"/>
      <c r="F14" s="44">
        <f>+F13*12</f>
        <v>834504</v>
      </c>
    </row>
    <row r="15" spans="2:10" x14ac:dyDescent="0.2">
      <c r="D15" s="89"/>
    </row>
  </sheetData>
  <mergeCells count="1">
    <mergeCell ref="B2:F2"/>
  </mergeCells>
  <phoneticPr fontId="9" type="noConversion"/>
  <pageMargins left="0.7" right="0.7" top="0.75" bottom="0.75" header="0.3" footer="0.3"/>
  <pageSetup orientation="portrait"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G98"/>
  <sheetViews>
    <sheetView showGridLines="0" zoomScale="90" zoomScaleNormal="90" workbookViewId="0"/>
  </sheetViews>
  <sheetFormatPr baseColWidth="10" defaultColWidth="9.140625" defaultRowHeight="12.75" x14ac:dyDescent="0.2"/>
  <cols>
    <col min="1" max="2" width="4.42578125" style="50" customWidth="1"/>
    <col min="3" max="3" width="5.5703125" style="50" bestFit="1" customWidth="1"/>
    <col min="4" max="4" width="11" style="50" customWidth="1"/>
    <col min="5" max="5" width="14.140625" style="50" customWidth="1"/>
    <col min="6" max="6" width="21.28515625" style="50" customWidth="1"/>
    <col min="7" max="7" width="14" style="50" customWidth="1"/>
    <col min="8" max="8" width="16.42578125" style="50" customWidth="1"/>
    <col min="9" max="9" width="12.85546875" style="50" customWidth="1"/>
    <col min="10" max="10" width="14.42578125" style="50" customWidth="1"/>
    <col min="11" max="11" width="17.28515625" style="50" customWidth="1"/>
    <col min="12" max="12" width="20" style="50" customWidth="1"/>
    <col min="13" max="13" width="12.42578125" style="50" customWidth="1"/>
    <col min="14" max="14" width="13.42578125" style="50" customWidth="1"/>
    <col min="15" max="15" width="10.85546875" style="50" customWidth="1"/>
    <col min="16" max="16" width="11.85546875" style="50" customWidth="1"/>
    <col min="17" max="16384" width="9.140625" style="50"/>
  </cols>
  <sheetData>
    <row r="1" spans="1:16" x14ac:dyDescent="0.2">
      <c r="D1" s="9"/>
      <c r="E1" s="9"/>
      <c r="F1" s="9"/>
      <c r="G1" s="9"/>
      <c r="H1" s="9"/>
      <c r="I1" s="9"/>
      <c r="J1" s="9"/>
      <c r="K1" s="9"/>
      <c r="L1" s="9"/>
      <c r="M1" s="9"/>
      <c r="N1" s="9"/>
      <c r="O1" s="9"/>
      <c r="P1" s="9"/>
    </row>
    <row r="2" spans="1:16" ht="32.25" customHeight="1" x14ac:dyDescent="0.2">
      <c r="A2" s="51"/>
      <c r="B2" s="380" t="s">
        <v>299</v>
      </c>
      <c r="C2" s="381"/>
      <c r="D2" s="390" t="s">
        <v>324</v>
      </c>
      <c r="E2" s="391"/>
      <c r="F2" s="391"/>
      <c r="G2" s="391"/>
      <c r="H2" s="391"/>
      <c r="I2" s="391"/>
      <c r="J2" s="391"/>
      <c r="K2" s="392"/>
      <c r="L2" s="9"/>
      <c r="M2" s="9"/>
      <c r="N2" s="9"/>
      <c r="O2" s="9"/>
      <c r="P2" s="9"/>
    </row>
    <row r="3" spans="1:16" x14ac:dyDescent="0.2">
      <c r="B3" s="382"/>
      <c r="C3" s="383"/>
      <c r="D3" s="228" t="s">
        <v>267</v>
      </c>
      <c r="E3" s="228"/>
      <c r="F3" s="228"/>
      <c r="G3" s="228"/>
      <c r="H3" s="228"/>
      <c r="I3" s="125"/>
      <c r="J3" s="133"/>
      <c r="K3" s="128" t="s">
        <v>83</v>
      </c>
      <c r="L3" s="9"/>
      <c r="M3" s="9"/>
      <c r="N3" s="9"/>
      <c r="O3" s="9"/>
      <c r="P3" s="9"/>
    </row>
    <row r="4" spans="1:16" ht="17.25" customHeight="1" x14ac:dyDescent="0.2">
      <c r="B4" s="205" t="s">
        <v>300</v>
      </c>
      <c r="C4" s="309">
        <f>'R22'!C5</f>
        <v>1600</v>
      </c>
      <c r="D4" s="202" t="s">
        <v>213</v>
      </c>
      <c r="E4" s="202"/>
      <c r="F4" s="203"/>
      <c r="G4" s="204"/>
      <c r="H4" s="204"/>
      <c r="I4" s="23"/>
      <c r="J4" s="135"/>
      <c r="K4" s="208">
        <f>+Antecedentes!L14</f>
        <v>95000000</v>
      </c>
      <c r="L4" s="9"/>
      <c r="M4" s="9"/>
      <c r="N4" s="9"/>
      <c r="O4" s="9"/>
      <c r="P4" s="9"/>
    </row>
    <row r="5" spans="1:16" x14ac:dyDescent="0.2">
      <c r="B5" s="206" t="s">
        <v>300</v>
      </c>
      <c r="C5" s="310">
        <f>'R22'!C12</f>
        <v>1606</v>
      </c>
      <c r="D5" s="376" t="s">
        <v>227</v>
      </c>
      <c r="E5" s="376"/>
      <c r="F5" s="376"/>
      <c r="G5" s="376"/>
      <c r="H5" s="376"/>
      <c r="I5" s="376"/>
      <c r="J5" s="393"/>
      <c r="K5" s="238">
        <f>+Antecedentes!K16</f>
        <v>5000000</v>
      </c>
      <c r="L5" s="9"/>
      <c r="M5" s="9"/>
      <c r="N5" s="9"/>
      <c r="O5" s="9"/>
      <c r="P5" s="9"/>
    </row>
    <row r="6" spans="1:16" x14ac:dyDescent="0.2">
      <c r="B6" s="206" t="s">
        <v>300</v>
      </c>
      <c r="C6" s="310">
        <f>'R22'!C6</f>
        <v>1819</v>
      </c>
      <c r="D6" s="17" t="s">
        <v>228</v>
      </c>
      <c r="E6" s="17"/>
      <c r="F6" s="18"/>
      <c r="G6" s="19"/>
      <c r="H6" s="19"/>
      <c r="I6" s="19"/>
      <c r="J6" s="134"/>
      <c r="K6" s="208">
        <f>Antecedentes!L17</f>
        <v>8000000</v>
      </c>
      <c r="L6" s="9"/>
      <c r="M6" s="9"/>
      <c r="N6" s="9"/>
      <c r="O6" s="9"/>
      <c r="P6" s="9"/>
    </row>
    <row r="7" spans="1:16" x14ac:dyDescent="0.2">
      <c r="B7" s="206" t="s">
        <v>302</v>
      </c>
      <c r="C7" s="310"/>
      <c r="D7" s="236" t="s">
        <v>268</v>
      </c>
      <c r="E7" s="231"/>
      <c r="F7" s="231"/>
      <c r="G7" s="231"/>
      <c r="H7" s="231"/>
      <c r="I7" s="231"/>
      <c r="J7" s="232"/>
      <c r="K7" s="233">
        <f>SUM(K4:K6)</f>
        <v>108000000</v>
      </c>
      <c r="L7" s="9"/>
      <c r="M7" s="9"/>
      <c r="N7" s="9"/>
      <c r="O7" s="9"/>
      <c r="P7" s="9"/>
    </row>
    <row r="8" spans="1:16" x14ac:dyDescent="0.2">
      <c r="B8" s="206" t="s">
        <v>300</v>
      </c>
      <c r="C8" s="310">
        <f>'R22'!C13</f>
        <v>1607</v>
      </c>
      <c r="D8" s="17" t="s">
        <v>169</v>
      </c>
      <c r="E8" s="17"/>
      <c r="F8" s="18"/>
      <c r="G8" s="19"/>
      <c r="H8" s="19"/>
      <c r="I8" s="19"/>
      <c r="J8" s="134"/>
      <c r="K8" s="208">
        <f>+Antecedentes!L20</f>
        <v>901125</v>
      </c>
      <c r="L8" s="9"/>
      <c r="M8" s="9"/>
      <c r="N8" s="9"/>
      <c r="O8" s="9"/>
      <c r="P8" s="9"/>
    </row>
    <row r="9" spans="1:16" x14ac:dyDescent="0.2">
      <c r="B9" s="206"/>
      <c r="C9" s="310"/>
      <c r="D9" s="237" t="s">
        <v>205</v>
      </c>
      <c r="E9" s="17"/>
      <c r="F9" s="9"/>
      <c r="G9" s="19"/>
      <c r="H9" s="19"/>
      <c r="I9" s="19"/>
      <c r="J9" s="226">
        <f>+Antecedentes!L24</f>
        <v>250000</v>
      </c>
      <c r="K9" s="208"/>
      <c r="L9" s="9"/>
      <c r="M9" s="9"/>
      <c r="N9" s="9"/>
      <c r="O9" s="9"/>
      <c r="P9" s="9"/>
    </row>
    <row r="10" spans="1:16" x14ac:dyDescent="0.2">
      <c r="B10" s="206"/>
      <c r="C10" s="310"/>
      <c r="D10" s="237" t="s">
        <v>206</v>
      </c>
      <c r="E10" s="17"/>
      <c r="F10" s="9"/>
      <c r="G10" s="19"/>
      <c r="H10" s="19"/>
      <c r="I10" s="19"/>
      <c r="J10" s="226">
        <f>+Antecedentes!L25</f>
        <v>200000</v>
      </c>
      <c r="K10" s="208"/>
      <c r="L10" s="9"/>
      <c r="M10" s="9"/>
      <c r="N10" s="9"/>
      <c r="O10" s="9"/>
      <c r="P10" s="9"/>
    </row>
    <row r="11" spans="1:16" x14ac:dyDescent="0.2">
      <c r="B11" s="206"/>
      <c r="C11" s="310"/>
      <c r="D11" s="237" t="s">
        <v>172</v>
      </c>
      <c r="E11" s="17"/>
      <c r="F11" s="9"/>
      <c r="G11" s="19"/>
      <c r="H11" s="19"/>
      <c r="I11" s="19"/>
      <c r="J11" s="226">
        <f>+Antecedentes!L26</f>
        <v>150000</v>
      </c>
      <c r="K11" s="208"/>
      <c r="L11" s="9"/>
      <c r="M11" s="9"/>
      <c r="N11" s="9"/>
      <c r="O11" s="9"/>
      <c r="P11" s="9"/>
    </row>
    <row r="12" spans="1:16" x14ac:dyDescent="0.2">
      <c r="B12" s="206"/>
      <c r="C12" s="310"/>
      <c r="D12" s="237" t="s">
        <v>73</v>
      </c>
      <c r="E12" s="17"/>
      <c r="F12" s="9"/>
      <c r="G12" s="19"/>
      <c r="H12" s="19"/>
      <c r="I12" s="19"/>
      <c r="J12" s="226">
        <f>+Antecedentes!L27</f>
        <v>30000</v>
      </c>
      <c r="K12" s="208"/>
      <c r="L12" s="9"/>
      <c r="M12" s="9"/>
      <c r="N12" s="9"/>
      <c r="O12" s="9"/>
      <c r="P12" s="9"/>
    </row>
    <row r="13" spans="1:16" ht="15" x14ac:dyDescent="0.35">
      <c r="B13" s="206"/>
      <c r="C13" s="310"/>
      <c r="D13" s="237" t="s">
        <v>74</v>
      </c>
      <c r="E13" s="17"/>
      <c r="F13" s="9"/>
      <c r="G13" s="19"/>
      <c r="H13" s="19"/>
      <c r="I13" s="19"/>
      <c r="J13" s="227">
        <f>+Antecedentes!L28</f>
        <v>80000</v>
      </c>
      <c r="K13" s="208"/>
      <c r="L13" s="9"/>
      <c r="M13" s="9"/>
      <c r="N13" s="9"/>
      <c r="O13" s="9"/>
      <c r="P13" s="9"/>
    </row>
    <row r="14" spans="1:16" x14ac:dyDescent="0.2">
      <c r="B14" s="206" t="s">
        <v>300</v>
      </c>
      <c r="C14" s="310">
        <f>'R22'!C10</f>
        <v>1604</v>
      </c>
      <c r="D14" s="17" t="s">
        <v>158</v>
      </c>
      <c r="E14" s="17"/>
      <c r="F14" s="18"/>
      <c r="G14" s="19"/>
      <c r="H14" s="19"/>
      <c r="I14" s="19"/>
      <c r="J14" s="134"/>
      <c r="K14" s="238">
        <f>SUM(J9:J13)</f>
        <v>710000</v>
      </c>
      <c r="L14" s="9"/>
      <c r="M14" s="9"/>
      <c r="N14" s="9"/>
      <c r="O14" s="9"/>
      <c r="P14" s="9"/>
    </row>
    <row r="15" spans="1:16" x14ac:dyDescent="0.2">
      <c r="B15" s="206"/>
      <c r="C15" s="310"/>
      <c r="D15" s="237" t="s">
        <v>195</v>
      </c>
      <c r="E15" s="17"/>
      <c r="F15" s="9"/>
      <c r="G15" s="19"/>
      <c r="H15" s="19"/>
      <c r="I15" s="19"/>
      <c r="J15" s="226">
        <f>+Antecedentes!K24</f>
        <v>92466</v>
      </c>
      <c r="K15" s="208"/>
      <c r="L15" s="9"/>
      <c r="M15" s="9"/>
      <c r="N15" s="9"/>
      <c r="O15" s="9"/>
      <c r="P15" s="9"/>
    </row>
    <row r="16" spans="1:16" x14ac:dyDescent="0.2">
      <c r="B16" s="206"/>
      <c r="C16" s="310"/>
      <c r="D16" s="237" t="s">
        <v>159</v>
      </c>
      <c r="E16" s="17"/>
      <c r="F16" s="9"/>
      <c r="G16" s="19"/>
      <c r="H16" s="19"/>
      <c r="I16" s="19"/>
      <c r="J16" s="226">
        <f>+Antecedentes!K25</f>
        <v>28571</v>
      </c>
      <c r="K16" s="208"/>
      <c r="L16" s="9"/>
      <c r="M16" s="9"/>
      <c r="N16" s="9"/>
      <c r="O16" s="9"/>
      <c r="P16" s="9"/>
    </row>
    <row r="17" spans="2:189" ht="15" x14ac:dyDescent="0.35">
      <c r="B17" s="206"/>
      <c r="C17" s="310"/>
      <c r="D17" s="237" t="s">
        <v>80</v>
      </c>
      <c r="E17" s="17"/>
      <c r="F17" s="9"/>
      <c r="G17" s="19"/>
      <c r="H17" s="19"/>
      <c r="I17" s="19"/>
      <c r="J17" s="227">
        <f>+Antecedentes!K26</f>
        <v>34312</v>
      </c>
      <c r="K17" s="208"/>
      <c r="L17" s="9"/>
      <c r="M17" s="9"/>
      <c r="N17" s="9"/>
      <c r="O17" s="9"/>
      <c r="P17" s="9"/>
    </row>
    <row r="18" spans="2:189" x14ac:dyDescent="0.2">
      <c r="B18" s="206" t="s">
        <v>300</v>
      </c>
      <c r="C18" s="310">
        <f>'R22'!C11</f>
        <v>1605</v>
      </c>
      <c r="D18" s="17" t="s">
        <v>0</v>
      </c>
      <c r="E18" s="17"/>
      <c r="F18" s="18"/>
      <c r="G18" s="19"/>
      <c r="H18" s="19"/>
      <c r="I18" s="19"/>
      <c r="J18" s="134"/>
      <c r="K18" s="98">
        <f>SUM(J15:J17)</f>
        <v>155349</v>
      </c>
      <c r="L18" s="9"/>
      <c r="M18" s="9"/>
      <c r="N18" s="9"/>
      <c r="O18" s="9"/>
      <c r="P18" s="9"/>
    </row>
    <row r="19" spans="2:189" x14ac:dyDescent="0.2">
      <c r="B19" s="206" t="s">
        <v>300</v>
      </c>
      <c r="C19" s="310">
        <f>'R22'!C15</f>
        <v>1609</v>
      </c>
      <c r="D19" s="17" t="s">
        <v>193</v>
      </c>
      <c r="E19" s="17"/>
      <c r="F19" s="18"/>
      <c r="G19" s="19"/>
      <c r="H19" s="19"/>
      <c r="I19" s="19"/>
      <c r="J19" s="134"/>
      <c r="K19" s="238">
        <f>+K47</f>
        <v>483359.99999999994</v>
      </c>
      <c r="L19" s="9"/>
      <c r="M19" s="9"/>
      <c r="N19" s="9"/>
      <c r="O19" s="9"/>
      <c r="P19" s="9"/>
    </row>
    <row r="20" spans="2:189" x14ac:dyDescent="0.2">
      <c r="B20" s="206" t="s">
        <v>300</v>
      </c>
      <c r="C20" s="310">
        <f>'R22'!C13</f>
        <v>1607</v>
      </c>
      <c r="D20" s="17" t="s">
        <v>188</v>
      </c>
      <c r="E20" s="17"/>
      <c r="F20" s="18"/>
      <c r="G20" s="19"/>
      <c r="H20" s="19"/>
      <c r="I20" s="19"/>
      <c r="J20" s="134"/>
      <c r="K20" s="238">
        <f>+Antecedentes!G73-Antecedentes!E73</f>
        <v>811</v>
      </c>
      <c r="L20" s="9"/>
      <c r="M20" s="9"/>
      <c r="N20" s="9"/>
      <c r="O20" s="9"/>
      <c r="P20" s="9"/>
    </row>
    <row r="21" spans="2:189" x14ac:dyDescent="0.2">
      <c r="B21" s="206" t="s">
        <v>302</v>
      </c>
      <c r="C21" s="310"/>
      <c r="D21" s="236" t="s">
        <v>306</v>
      </c>
      <c r="E21" s="231"/>
      <c r="F21" s="231"/>
      <c r="G21" s="231"/>
      <c r="H21" s="231"/>
      <c r="I21" s="231"/>
      <c r="J21" s="232"/>
      <c r="K21" s="233">
        <f>SUM(K8:K20)</f>
        <v>2250645</v>
      </c>
      <c r="L21" s="9"/>
      <c r="M21" s="9"/>
      <c r="N21" s="9"/>
      <c r="O21" s="9"/>
      <c r="P21" s="9"/>
      <c r="GG21" s="52"/>
    </row>
    <row r="22" spans="2:189" ht="13.5" thickBot="1" x14ac:dyDescent="0.25">
      <c r="B22" s="206" t="s">
        <v>300</v>
      </c>
      <c r="C22" s="310">
        <f>'R22'!C14</f>
        <v>1608</v>
      </c>
      <c r="D22" s="242" t="s">
        <v>305</v>
      </c>
      <c r="E22" s="243"/>
      <c r="F22" s="243"/>
      <c r="G22" s="243"/>
      <c r="H22" s="243"/>
      <c r="I22" s="243"/>
      <c r="J22" s="244"/>
      <c r="K22" s="263">
        <f>+K41</f>
        <v>1050012</v>
      </c>
      <c r="L22" s="9"/>
      <c r="M22" s="9"/>
      <c r="N22" s="9"/>
      <c r="O22" s="9"/>
      <c r="P22" s="9"/>
    </row>
    <row r="23" spans="2:189" ht="13.5" thickTop="1" x14ac:dyDescent="0.2">
      <c r="B23" s="207" t="s">
        <v>302</v>
      </c>
      <c r="C23" s="311"/>
      <c r="D23" s="240" t="s">
        <v>307</v>
      </c>
      <c r="E23" s="234"/>
      <c r="F23" s="234"/>
      <c r="G23" s="234"/>
      <c r="H23" s="234"/>
      <c r="I23" s="234"/>
      <c r="J23" s="235"/>
      <c r="K23" s="239">
        <f>+K7+K21+K22</f>
        <v>111300657</v>
      </c>
      <c r="M23" s="9"/>
      <c r="N23" s="9"/>
      <c r="O23" s="9"/>
      <c r="P23" s="9"/>
    </row>
    <row r="24" spans="2:189" x14ac:dyDescent="0.2">
      <c r="B24" s="205"/>
      <c r="C24" s="309"/>
      <c r="D24" s="158" t="s">
        <v>308</v>
      </c>
      <c r="E24" s="125"/>
      <c r="F24" s="125"/>
      <c r="G24" s="125"/>
      <c r="H24" s="125"/>
      <c r="I24" s="125"/>
      <c r="J24" s="133"/>
      <c r="K24" s="128" t="s">
        <v>83</v>
      </c>
      <c r="L24" s="9"/>
      <c r="M24" s="9"/>
      <c r="N24" s="9"/>
      <c r="O24" s="9"/>
      <c r="P24" s="9"/>
    </row>
    <row r="25" spans="2:189" x14ac:dyDescent="0.2">
      <c r="B25" s="206" t="s">
        <v>301</v>
      </c>
      <c r="C25" s="310">
        <f>'R22'!C20</f>
        <v>1614</v>
      </c>
      <c r="D25" s="117" t="str">
        <f>+Antecedentes!C31</f>
        <v>Compras netas existencias 2025</v>
      </c>
      <c r="E25" s="119"/>
      <c r="F25" s="22"/>
      <c r="G25" s="23"/>
      <c r="H25" s="23"/>
      <c r="I25" s="23"/>
      <c r="J25" s="135"/>
      <c r="K25" s="208">
        <f>-Antecedentes!L31</f>
        <v>-22000000</v>
      </c>
      <c r="L25" s="9"/>
      <c r="M25" s="9"/>
      <c r="N25" s="9"/>
      <c r="O25" s="9"/>
      <c r="P25" s="9"/>
    </row>
    <row r="26" spans="2:189" x14ac:dyDescent="0.2">
      <c r="B26" s="206" t="s">
        <v>301</v>
      </c>
      <c r="C26" s="310">
        <f>'R22'!C21</f>
        <v>1820</v>
      </c>
      <c r="D26" s="209" t="s">
        <v>229</v>
      </c>
      <c r="E26" s="119"/>
      <c r="F26" s="22"/>
      <c r="G26" s="23"/>
      <c r="H26" s="23"/>
      <c r="I26" s="23"/>
      <c r="J26" s="135"/>
      <c r="K26" s="208">
        <f>-Antecedentes!$L$39</f>
        <v>-2000000</v>
      </c>
      <c r="L26" s="9"/>
      <c r="M26" s="9"/>
      <c r="N26" s="9"/>
      <c r="O26" s="9"/>
      <c r="P26" s="9"/>
    </row>
    <row r="27" spans="2:189" x14ac:dyDescent="0.2">
      <c r="B27" s="206" t="s">
        <v>301</v>
      </c>
      <c r="C27" s="310">
        <f>'R22'!C25</f>
        <v>1618</v>
      </c>
      <c r="D27" s="117" t="str">
        <f>+Antecedentes!C32</f>
        <v>Compra neta camioneta de reparto nueva, adquirida en septiembre 2025</v>
      </c>
      <c r="E27" s="119"/>
      <c r="F27" s="22"/>
      <c r="G27" s="23"/>
      <c r="H27" s="23"/>
      <c r="I27" s="23"/>
      <c r="J27" s="135"/>
      <c r="K27" s="208">
        <f>-Antecedentes!L32</f>
        <v>-8000000</v>
      </c>
      <c r="L27" s="9"/>
      <c r="M27" s="9"/>
      <c r="N27" s="9"/>
      <c r="O27" s="9"/>
      <c r="P27" s="9"/>
      <c r="Q27" s="389"/>
      <c r="R27" s="389"/>
      <c r="S27" s="389"/>
      <c r="T27" s="389"/>
    </row>
    <row r="28" spans="2:189" x14ac:dyDescent="0.2">
      <c r="B28" s="206" t="s">
        <v>301</v>
      </c>
      <c r="C28" s="310">
        <f>'R22'!C23</f>
        <v>1616</v>
      </c>
      <c r="D28" s="117" t="s">
        <v>194</v>
      </c>
      <c r="E28" s="119"/>
      <c r="F28" s="22"/>
      <c r="G28" s="23"/>
      <c r="H28" s="23"/>
      <c r="I28" s="23"/>
      <c r="J28" s="135"/>
      <c r="K28" s="229">
        <f>-Antecedentes!L33-Antecedentes!L37-Antecedentes!L38</f>
        <v>-8505000</v>
      </c>
      <c r="L28" s="9"/>
      <c r="M28" s="9"/>
      <c r="N28" s="9"/>
      <c r="O28" s="9"/>
      <c r="P28" s="9"/>
      <c r="Q28" s="389"/>
      <c r="R28" s="389"/>
      <c r="S28" s="389"/>
      <c r="T28" s="389"/>
    </row>
    <row r="29" spans="2:189" x14ac:dyDescent="0.2">
      <c r="B29" s="206" t="s">
        <v>301</v>
      </c>
      <c r="C29" s="310">
        <f>'R22'!C24</f>
        <v>1617</v>
      </c>
      <c r="D29" s="120" t="str">
        <f>+Antecedentes!C34</f>
        <v>Honorarios del ejercicio, monto bruto</v>
      </c>
      <c r="E29" s="119"/>
      <c r="F29" s="22"/>
      <c r="G29" s="23"/>
      <c r="H29" s="23"/>
      <c r="I29" s="23"/>
      <c r="J29" s="135"/>
      <c r="K29" s="208">
        <f>-Antecedentes!L34</f>
        <v>-1000000</v>
      </c>
      <c r="L29" s="9"/>
      <c r="M29" s="9"/>
      <c r="N29" s="9"/>
      <c r="O29" s="9"/>
      <c r="P29" s="9"/>
    </row>
    <row r="30" spans="2:189" x14ac:dyDescent="0.2">
      <c r="B30" s="206" t="s">
        <v>301</v>
      </c>
      <c r="C30" s="310">
        <f>'R22'!C30</f>
        <v>1625</v>
      </c>
      <c r="D30" s="118" t="str">
        <f>+Antecedentes!C35</f>
        <v>Gastos generales</v>
      </c>
      <c r="E30" s="119"/>
      <c r="F30" s="22"/>
      <c r="G30" s="23"/>
      <c r="H30" s="23"/>
      <c r="I30" s="23"/>
      <c r="J30" s="135"/>
      <c r="K30" s="208">
        <f>-Antecedentes!L35</f>
        <v>-201000</v>
      </c>
      <c r="L30" s="9"/>
      <c r="M30" s="9"/>
      <c r="N30" s="9"/>
      <c r="O30" s="9"/>
      <c r="P30" s="9"/>
    </row>
    <row r="31" spans="2:189" x14ac:dyDescent="0.2">
      <c r="B31" s="206" t="s">
        <v>301</v>
      </c>
      <c r="C31" s="310">
        <f>'R22'!C26</f>
        <v>1620</v>
      </c>
      <c r="D31" s="118" t="str">
        <f>+Antecedentes!C36</f>
        <v>Arriendos</v>
      </c>
      <c r="E31" s="119"/>
      <c r="F31" s="22"/>
      <c r="G31" s="23"/>
      <c r="H31" s="23"/>
      <c r="I31" s="23"/>
      <c r="J31" s="135"/>
      <c r="K31" s="208">
        <f>-Antecedentes!L36</f>
        <v>-860000</v>
      </c>
      <c r="L31" s="9"/>
      <c r="M31" s="9"/>
      <c r="N31" s="9"/>
      <c r="O31" s="9"/>
      <c r="P31" s="9"/>
    </row>
    <row r="32" spans="2:189" x14ac:dyDescent="0.2">
      <c r="B32" s="206" t="s">
        <v>301</v>
      </c>
      <c r="C32" s="310">
        <f>'R22'!C28</f>
        <v>1622</v>
      </c>
      <c r="D32" s="210" t="s">
        <v>184</v>
      </c>
      <c r="E32" s="211"/>
      <c r="F32" s="212"/>
      <c r="G32" s="213"/>
      <c r="H32" s="213"/>
      <c r="I32" s="213"/>
      <c r="J32" s="214"/>
      <c r="K32" s="230">
        <f>-Antecedentes!H40</f>
        <v>-280000</v>
      </c>
      <c r="L32" s="9"/>
      <c r="M32" s="9"/>
      <c r="N32" s="9"/>
      <c r="O32" s="9"/>
      <c r="P32" s="9"/>
    </row>
    <row r="33" spans="1:16" ht="13.5" thickBot="1" x14ac:dyDescent="0.25">
      <c r="B33" s="206" t="s">
        <v>302</v>
      </c>
      <c r="C33" s="310"/>
      <c r="D33" s="246" t="s">
        <v>309</v>
      </c>
      <c r="E33" s="247"/>
      <c r="F33" s="247"/>
      <c r="G33" s="247"/>
      <c r="H33" s="247"/>
      <c r="I33" s="247"/>
      <c r="J33" s="248"/>
      <c r="K33" s="245">
        <f>SUM(K25:K32)</f>
        <v>-42846000</v>
      </c>
      <c r="L33" s="9"/>
      <c r="M33" s="9"/>
      <c r="N33" s="9"/>
      <c r="O33" s="9"/>
      <c r="P33" s="9"/>
    </row>
    <row r="34" spans="1:16" ht="14.25" thickTop="1" thickBot="1" x14ac:dyDescent="0.25">
      <c r="B34" s="259" t="s">
        <v>302</v>
      </c>
      <c r="C34" s="312"/>
      <c r="D34" s="260" t="s">
        <v>9</v>
      </c>
      <c r="E34" s="261"/>
      <c r="F34" s="261"/>
      <c r="G34" s="261"/>
      <c r="H34" s="261"/>
      <c r="I34" s="261"/>
      <c r="J34" s="261"/>
      <c r="K34" s="262">
        <f>+K33</f>
        <v>-42846000</v>
      </c>
      <c r="M34" s="9"/>
      <c r="N34" s="9" t="s">
        <v>82</v>
      </c>
      <c r="O34" s="9"/>
      <c r="P34" s="9"/>
    </row>
    <row r="35" spans="1:16" ht="13.5" thickTop="1" x14ac:dyDescent="0.2">
      <c r="B35" s="216" t="s">
        <v>302</v>
      </c>
      <c r="C35" s="217"/>
      <c r="D35" s="241" t="s">
        <v>58</v>
      </c>
      <c r="E35" s="148"/>
      <c r="F35" s="215"/>
      <c r="G35" s="148"/>
      <c r="H35" s="148"/>
      <c r="I35" s="148"/>
      <c r="J35" s="148"/>
      <c r="K35" s="258">
        <f>K23+K34</f>
        <v>68454657</v>
      </c>
      <c r="M35" s="9"/>
      <c r="N35" s="9"/>
      <c r="O35" s="9"/>
      <c r="P35" s="9"/>
    </row>
    <row r="36" spans="1:16" x14ac:dyDescent="0.2">
      <c r="D36" s="9"/>
      <c r="E36" s="9"/>
      <c r="F36" s="9"/>
      <c r="G36" s="9"/>
      <c r="H36" s="9"/>
      <c r="I36" s="9"/>
      <c r="J36" s="9"/>
      <c r="K36" s="9"/>
      <c r="L36" s="9"/>
      <c r="M36" s="9"/>
      <c r="N36" s="9"/>
      <c r="O36" s="9"/>
      <c r="P36" s="9"/>
    </row>
    <row r="37" spans="1:16" x14ac:dyDescent="0.2">
      <c r="D37" s="9"/>
      <c r="E37" s="9"/>
      <c r="F37" s="9"/>
      <c r="G37" s="9"/>
      <c r="H37" s="9"/>
      <c r="I37" s="9"/>
      <c r="J37" s="9"/>
      <c r="K37" s="9"/>
      <c r="L37" s="9"/>
      <c r="M37" s="9"/>
      <c r="N37" s="9"/>
      <c r="O37" s="9"/>
      <c r="P37" s="9"/>
    </row>
    <row r="38" spans="1:16" x14ac:dyDescent="0.2">
      <c r="D38" s="9"/>
      <c r="E38" s="9"/>
      <c r="F38" s="9"/>
      <c r="G38" s="9"/>
      <c r="H38" s="9"/>
      <c r="I38" s="9"/>
      <c r="J38" s="9"/>
      <c r="K38" s="9"/>
      <c r="L38" s="9"/>
      <c r="M38" s="9"/>
      <c r="N38" s="9"/>
      <c r="O38" s="9"/>
      <c r="P38" s="9"/>
    </row>
    <row r="39" spans="1:16" ht="18.75" customHeight="1" x14ac:dyDescent="0.2">
      <c r="A39" s="53"/>
      <c r="B39" s="384" t="s">
        <v>230</v>
      </c>
      <c r="C39" s="385"/>
      <c r="D39" s="385"/>
      <c r="E39" s="385"/>
      <c r="F39" s="385"/>
      <c r="G39" s="385"/>
      <c r="H39" s="385"/>
      <c r="I39" s="385"/>
      <c r="J39" s="385"/>
      <c r="K39" s="386"/>
      <c r="L39" s="9"/>
      <c r="M39" s="9"/>
      <c r="N39" s="9"/>
      <c r="O39" s="9"/>
      <c r="P39" s="9"/>
    </row>
    <row r="40" spans="1:16" ht="15" customHeight="1" thickBot="1" x14ac:dyDescent="0.25">
      <c r="B40" s="249" t="s">
        <v>310</v>
      </c>
      <c r="C40" s="250"/>
      <c r="D40" s="250"/>
      <c r="E40" s="251"/>
      <c r="F40" s="251"/>
      <c r="G40" s="251"/>
      <c r="H40" s="251"/>
      <c r="I40" s="251"/>
      <c r="J40" s="252"/>
      <c r="K40" s="245">
        <f>ROUND(+Antecedentes!K75*(1+Antecedentes!D52),0)</f>
        <v>5250058</v>
      </c>
      <c r="L40" s="9"/>
      <c r="M40" s="9"/>
      <c r="N40" s="9"/>
      <c r="O40" s="9"/>
      <c r="P40" s="9"/>
    </row>
    <row r="41" spans="1:16" s="56" customFormat="1" ht="17.25" customHeight="1" thickTop="1" x14ac:dyDescent="0.25">
      <c r="B41" s="183" t="s">
        <v>257</v>
      </c>
      <c r="C41" s="255"/>
      <c r="D41" s="255"/>
      <c r="E41" s="184"/>
      <c r="F41" s="184"/>
      <c r="G41" s="184"/>
      <c r="H41" s="184"/>
      <c r="I41" s="184"/>
      <c r="J41" s="218"/>
      <c r="K41" s="257">
        <f>ROUND(K40/5,0)</f>
        <v>1050012</v>
      </c>
      <c r="L41" s="57"/>
      <c r="M41" s="57"/>
      <c r="N41" s="57"/>
      <c r="O41" s="57"/>
      <c r="P41" s="57"/>
    </row>
    <row r="42" spans="1:16" x14ac:dyDescent="0.2">
      <c r="D42" s="9"/>
      <c r="E42" s="9"/>
      <c r="F42" s="9"/>
      <c r="G42" s="9"/>
      <c r="H42" s="9"/>
      <c r="I42" s="9"/>
      <c r="J42" s="9"/>
      <c r="K42" s="9"/>
      <c r="L42" s="9"/>
      <c r="M42" s="9"/>
      <c r="N42" s="9"/>
      <c r="O42" s="9"/>
      <c r="P42" s="9"/>
    </row>
    <row r="43" spans="1:16" ht="18" customHeight="1" x14ac:dyDescent="0.2">
      <c r="A43" s="54"/>
      <c r="B43" s="384" t="s">
        <v>42</v>
      </c>
      <c r="C43" s="385"/>
      <c r="D43" s="385"/>
      <c r="E43" s="385"/>
      <c r="F43" s="385"/>
      <c r="G43" s="385"/>
      <c r="H43" s="385"/>
      <c r="I43" s="385"/>
      <c r="J43" s="385"/>
      <c r="K43" s="386"/>
      <c r="L43" s="9"/>
      <c r="M43" s="9"/>
      <c r="N43" s="9"/>
      <c r="O43" s="9"/>
      <c r="P43" s="9"/>
    </row>
    <row r="44" spans="1:16" x14ac:dyDescent="0.2">
      <c r="A44" s="55"/>
      <c r="B44" s="221"/>
      <c r="C44" s="222"/>
      <c r="D44" s="201"/>
      <c r="E44" s="223"/>
      <c r="F44" s="92"/>
      <c r="G44" s="93"/>
      <c r="H44" s="93"/>
      <c r="I44" s="93"/>
      <c r="J44" s="97"/>
      <c r="K44" s="225" t="s">
        <v>131</v>
      </c>
      <c r="L44" s="9"/>
      <c r="M44" s="9"/>
      <c r="N44" s="9"/>
      <c r="O44" s="9"/>
      <c r="P44" s="9"/>
    </row>
    <row r="45" spans="1:16" x14ac:dyDescent="0.2">
      <c r="A45" s="55"/>
      <c r="B45" s="220" t="str">
        <f>+Antecedentes!C32</f>
        <v>Compra neta camioneta de reparto nueva, adquirida en septiembre 2025</v>
      </c>
      <c r="C45" s="55"/>
      <c r="E45" s="219"/>
      <c r="F45" s="13"/>
      <c r="G45" s="9"/>
      <c r="H45" s="9"/>
      <c r="I45" s="9"/>
      <c r="J45" s="98"/>
      <c r="K45" s="224">
        <f>+Antecedentes!L32</f>
        <v>8000000</v>
      </c>
      <c r="L45" s="9"/>
      <c r="M45" s="9"/>
      <c r="N45" s="9"/>
      <c r="O45" s="9"/>
      <c r="P45" s="9"/>
    </row>
    <row r="46" spans="1:16" ht="13.5" thickBot="1" x14ac:dyDescent="0.25">
      <c r="A46" s="55"/>
      <c r="B46" s="313" t="s">
        <v>167</v>
      </c>
      <c r="C46" s="314"/>
      <c r="D46" s="315"/>
      <c r="E46" s="316"/>
      <c r="F46" s="317"/>
      <c r="G46" s="317"/>
      <c r="H46" s="317"/>
      <c r="I46" s="387" t="s">
        <v>303</v>
      </c>
      <c r="J46" s="388"/>
      <c r="K46" s="318">
        <f>(K45*(1+Antecedentes!D53))*6%</f>
        <v>483359.99999999994</v>
      </c>
      <c r="L46" s="9"/>
      <c r="M46" s="9"/>
      <c r="N46" s="9"/>
      <c r="O46" s="9"/>
      <c r="P46" s="9"/>
    </row>
    <row r="47" spans="1:16" s="56" customFormat="1" ht="15.75" customHeight="1" thickTop="1" x14ac:dyDescent="0.25">
      <c r="A47" s="253"/>
      <c r="B47" s="183" t="s">
        <v>304</v>
      </c>
      <c r="C47" s="254"/>
      <c r="D47" s="255"/>
      <c r="E47" s="184"/>
      <c r="F47" s="184"/>
      <c r="G47" s="184"/>
      <c r="H47" s="184"/>
      <c r="I47" s="184"/>
      <c r="J47" s="218"/>
      <c r="K47" s="257">
        <f>+K46</f>
        <v>483359.99999999994</v>
      </c>
      <c r="L47" s="57"/>
      <c r="M47" s="57"/>
      <c r="N47" s="57"/>
      <c r="O47" s="57"/>
      <c r="P47" s="57"/>
    </row>
    <row r="48" spans="1:16" x14ac:dyDescent="0.2">
      <c r="D48" s="9"/>
      <c r="E48" s="9"/>
      <c r="F48" s="9"/>
      <c r="G48" s="9"/>
      <c r="H48" s="9"/>
      <c r="I48" s="9"/>
      <c r="J48" s="9"/>
      <c r="K48" s="9"/>
      <c r="L48" s="9"/>
      <c r="M48" s="9"/>
      <c r="N48" s="9"/>
      <c r="O48" s="9"/>
      <c r="P48" s="9"/>
    </row>
    <row r="49" spans="4:16" x14ac:dyDescent="0.2">
      <c r="D49" s="9"/>
      <c r="E49" s="9"/>
      <c r="F49" s="9"/>
      <c r="G49" s="9"/>
      <c r="H49" s="9"/>
      <c r="I49" s="9"/>
      <c r="J49" s="9"/>
      <c r="K49" s="9"/>
      <c r="L49" s="9"/>
      <c r="M49" s="9"/>
      <c r="N49" s="9"/>
      <c r="O49" s="9"/>
      <c r="P49" s="9"/>
    </row>
    <row r="50" spans="4:16" x14ac:dyDescent="0.2">
      <c r="D50" s="9"/>
      <c r="E50" s="9"/>
      <c r="F50" s="9"/>
      <c r="G50" s="9"/>
      <c r="H50" s="9"/>
      <c r="I50" s="9"/>
      <c r="J50" s="9"/>
      <c r="K50" s="9"/>
      <c r="L50" s="9"/>
      <c r="M50" s="9"/>
      <c r="N50" s="9"/>
      <c r="O50" s="9"/>
      <c r="P50" s="9"/>
    </row>
    <row r="51" spans="4:16" x14ac:dyDescent="0.2">
      <c r="D51" s="9"/>
      <c r="E51" s="9"/>
      <c r="F51" s="9"/>
      <c r="G51" s="9"/>
      <c r="H51" s="9"/>
      <c r="I51" s="9"/>
      <c r="J51" s="9"/>
      <c r="K51" s="9"/>
      <c r="L51" s="9"/>
      <c r="M51" s="9"/>
      <c r="N51" s="9"/>
      <c r="O51" s="9"/>
      <c r="P51" s="9"/>
    </row>
    <row r="52" spans="4:16" x14ac:dyDescent="0.2">
      <c r="D52" s="9"/>
      <c r="E52" s="9"/>
      <c r="F52" s="9"/>
      <c r="G52" s="9"/>
      <c r="H52" s="9"/>
      <c r="I52" s="9"/>
      <c r="J52" s="9"/>
      <c r="K52" s="9"/>
      <c r="L52" s="9"/>
      <c r="M52" s="9"/>
      <c r="N52" s="9"/>
      <c r="O52" s="9"/>
      <c r="P52" s="9"/>
    </row>
    <row r="53" spans="4:16" x14ac:dyDescent="0.2">
      <c r="D53" s="9"/>
      <c r="E53" s="9"/>
      <c r="F53" s="9"/>
      <c r="G53" s="9"/>
      <c r="H53" s="9"/>
      <c r="I53" s="9"/>
      <c r="J53" s="9"/>
      <c r="K53" s="9"/>
      <c r="L53" s="9"/>
      <c r="M53" s="9"/>
      <c r="N53" s="9"/>
      <c r="O53" s="9"/>
      <c r="P53" s="9"/>
    </row>
    <row r="54" spans="4:16" x14ac:dyDescent="0.2">
      <c r="D54" s="9"/>
      <c r="E54" s="9"/>
      <c r="F54" s="9"/>
      <c r="G54" s="9"/>
      <c r="H54" s="9"/>
      <c r="I54" s="9"/>
      <c r="J54" s="9"/>
      <c r="K54" s="9"/>
      <c r="L54" s="9"/>
      <c r="M54" s="9"/>
      <c r="N54" s="9"/>
      <c r="O54" s="9"/>
      <c r="P54" s="9"/>
    </row>
    <row r="55" spans="4:16" x14ac:dyDescent="0.2">
      <c r="D55" s="9"/>
      <c r="E55" s="9"/>
      <c r="F55" s="9"/>
      <c r="G55" s="9"/>
      <c r="H55" s="9"/>
      <c r="I55" s="9"/>
      <c r="J55" s="9"/>
      <c r="K55" s="9"/>
      <c r="L55" s="9"/>
      <c r="M55" s="9"/>
      <c r="N55" s="9"/>
      <c r="O55" s="9"/>
      <c r="P55" s="9"/>
    </row>
    <row r="56" spans="4:16" x14ac:dyDescent="0.2">
      <c r="D56" s="9"/>
      <c r="E56" s="9"/>
      <c r="F56" s="9"/>
      <c r="G56" s="9"/>
      <c r="H56" s="9"/>
      <c r="I56" s="9"/>
      <c r="J56" s="9"/>
      <c r="K56" s="9"/>
      <c r="L56" s="9"/>
      <c r="M56" s="9"/>
      <c r="N56" s="9"/>
      <c r="O56" s="9"/>
      <c r="P56" s="9"/>
    </row>
    <row r="57" spans="4:16" x14ac:dyDescent="0.2">
      <c r="D57" s="9"/>
      <c r="E57" s="9"/>
      <c r="F57" s="9"/>
      <c r="G57" s="9"/>
      <c r="H57" s="9"/>
      <c r="I57" s="9"/>
      <c r="J57" s="9"/>
      <c r="K57" s="9"/>
      <c r="L57" s="9"/>
      <c r="M57" s="9"/>
      <c r="N57" s="9"/>
      <c r="O57" s="9"/>
      <c r="P57" s="9"/>
    </row>
    <row r="58" spans="4:16" x14ac:dyDescent="0.2">
      <c r="D58" s="9"/>
      <c r="E58" s="9"/>
      <c r="F58" s="9"/>
      <c r="G58" s="9"/>
      <c r="H58" s="9"/>
      <c r="I58" s="9"/>
      <c r="J58" s="9"/>
      <c r="K58" s="9"/>
      <c r="L58" s="9"/>
      <c r="M58" s="9"/>
      <c r="N58" s="9"/>
      <c r="O58" s="9"/>
      <c r="P58" s="9"/>
    </row>
    <row r="59" spans="4:16" x14ac:dyDescent="0.2">
      <c r="D59" s="9"/>
      <c r="E59" s="9"/>
      <c r="F59" s="9"/>
      <c r="G59" s="9"/>
      <c r="H59" s="9"/>
      <c r="I59" s="9"/>
      <c r="J59" s="9"/>
      <c r="K59" s="9"/>
      <c r="L59" s="9"/>
      <c r="M59" s="9"/>
      <c r="N59" s="9"/>
      <c r="O59" s="9"/>
      <c r="P59" s="9"/>
    </row>
    <row r="60" spans="4:16" x14ac:dyDescent="0.2">
      <c r="D60" s="9"/>
      <c r="E60" s="9"/>
      <c r="F60" s="9"/>
      <c r="G60" s="9"/>
      <c r="H60" s="9"/>
      <c r="I60" s="9"/>
      <c r="J60" s="9"/>
      <c r="K60" s="9"/>
      <c r="L60" s="9"/>
      <c r="M60" s="9"/>
      <c r="N60" s="9"/>
      <c r="O60" s="9"/>
      <c r="P60" s="9"/>
    </row>
    <row r="61" spans="4:16" x14ac:dyDescent="0.2">
      <c r="D61" s="9"/>
      <c r="E61" s="9"/>
      <c r="F61" s="9"/>
      <c r="G61" s="9"/>
      <c r="H61" s="9"/>
      <c r="I61" s="9"/>
      <c r="J61" s="9"/>
      <c r="K61" s="9"/>
      <c r="L61" s="9"/>
      <c r="M61" s="9"/>
      <c r="N61" s="9"/>
      <c r="O61" s="9"/>
      <c r="P61" s="9"/>
    </row>
    <row r="67" ht="39" customHeight="1" x14ac:dyDescent="0.2"/>
    <row r="69" ht="17.25" customHeight="1" x14ac:dyDescent="0.2"/>
    <row r="87" spans="5:9" ht="14.25" customHeight="1" x14ac:dyDescent="0.2"/>
    <row r="92" spans="5:9" x14ac:dyDescent="0.2">
      <c r="E92" s="53"/>
      <c r="F92" s="53"/>
      <c r="G92" s="53"/>
      <c r="H92" s="53"/>
      <c r="I92" s="53"/>
    </row>
    <row r="96" spans="5:9" ht="36.75" customHeight="1" x14ac:dyDescent="0.2"/>
    <row r="98" spans="5:9" x14ac:dyDescent="0.2">
      <c r="E98" s="53"/>
      <c r="F98" s="53"/>
      <c r="G98" s="53"/>
      <c r="H98" s="53"/>
      <c r="I98" s="53"/>
    </row>
  </sheetData>
  <mergeCells count="7">
    <mergeCell ref="B2:C3"/>
    <mergeCell ref="B39:K39"/>
    <mergeCell ref="B43:K43"/>
    <mergeCell ref="I46:J46"/>
    <mergeCell ref="Q27:T28"/>
    <mergeCell ref="D2:K2"/>
    <mergeCell ref="D5:J5"/>
  </mergeCells>
  <phoneticPr fontId="9" type="noConversion"/>
  <pageMargins left="0.27559055118110237" right="0.15748031496062992" top="0.39370078740157483" bottom="0.19685039370078741" header="0.31496062992125984" footer="0.11811023622047245"/>
  <pageSetup scale="55" orientation="landscape" horizontalDpi="0" verticalDpi="0" r:id="rId1"/>
  <drawing r:id="rId2"/>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11"/>
  <sheetViews>
    <sheetView showGridLines="0" zoomScale="90" zoomScaleNormal="90" zoomScalePageLayoutView="110" workbookViewId="0">
      <selection activeCell="K26" sqref="K26"/>
    </sheetView>
  </sheetViews>
  <sheetFormatPr baseColWidth="10" defaultColWidth="9.140625" defaultRowHeight="12.75" x14ac:dyDescent="0.2"/>
  <cols>
    <col min="1" max="1" width="4.42578125" style="50" customWidth="1"/>
    <col min="2" max="2" width="10" style="50" customWidth="1"/>
    <col min="3" max="3" width="24.42578125" style="50" customWidth="1"/>
    <col min="4" max="4" width="16.85546875" style="50" customWidth="1"/>
    <col min="5" max="5" width="14" style="50" customWidth="1"/>
    <col min="6" max="6" width="16.42578125" style="50" customWidth="1"/>
    <col min="7" max="7" width="15.85546875" style="50" customWidth="1"/>
    <col min="8" max="8" width="12.42578125" style="50" customWidth="1"/>
    <col min="9" max="9" width="13.42578125" style="50" customWidth="1"/>
    <col min="10" max="10" width="10.85546875" style="50" customWidth="1"/>
    <col min="11" max="11" width="11.85546875" style="50" customWidth="1"/>
    <col min="12" max="16384" width="9.140625" style="50"/>
  </cols>
  <sheetData>
    <row r="2" spans="1:6" s="56" customFormat="1" ht="26.25" customHeight="1" x14ac:dyDescent="0.25">
      <c r="A2" s="51"/>
      <c r="B2" s="394" t="s">
        <v>231</v>
      </c>
      <c r="C2" s="395"/>
      <c r="D2" s="395"/>
      <c r="E2" s="395"/>
      <c r="F2" s="396"/>
    </row>
    <row r="3" spans="1:6" s="56" customFormat="1" x14ac:dyDescent="0.25">
      <c r="B3" s="220"/>
      <c r="C3" s="219"/>
      <c r="D3" s="264"/>
      <c r="E3" s="267"/>
      <c r="F3" s="272" t="s">
        <v>131</v>
      </c>
    </row>
    <row r="4" spans="1:6" s="56" customFormat="1" ht="15" customHeight="1" x14ac:dyDescent="0.25">
      <c r="B4" s="397" t="s">
        <v>311</v>
      </c>
      <c r="C4" s="398"/>
      <c r="D4" s="398"/>
      <c r="E4" s="399"/>
      <c r="F4" s="265">
        <f>+Antecedentes!H46</f>
        <v>48731000</v>
      </c>
    </row>
    <row r="5" spans="1:6" s="56" customFormat="1" ht="15" customHeight="1" x14ac:dyDescent="0.25">
      <c r="B5" s="220" t="s">
        <v>312</v>
      </c>
      <c r="C5" s="57"/>
      <c r="D5" s="57"/>
      <c r="E5" s="267"/>
      <c r="F5" s="265">
        <f>+'Base Imponible '!K35</f>
        <v>68454657</v>
      </c>
    </row>
    <row r="6" spans="1:6" s="56" customFormat="1" ht="15" customHeight="1" x14ac:dyDescent="0.25">
      <c r="B6" s="220" t="s">
        <v>313</v>
      </c>
      <c r="C6" s="57"/>
      <c r="D6" s="57"/>
      <c r="E6" s="267"/>
      <c r="F6" s="265">
        <f>-'Base Imponible '!K18</f>
        <v>-155349</v>
      </c>
    </row>
    <row r="7" spans="1:6" s="56" customFormat="1" ht="15" customHeight="1" x14ac:dyDescent="0.25">
      <c r="B7" s="220" t="s">
        <v>314</v>
      </c>
      <c r="C7" s="219"/>
      <c r="D7" s="264"/>
      <c r="E7" s="267"/>
      <c r="F7" s="265">
        <f>-Antecedentes!E66</f>
        <v>-16000000</v>
      </c>
    </row>
    <row r="8" spans="1:6" s="56" customFormat="1" ht="15" customHeight="1" x14ac:dyDescent="0.25">
      <c r="B8" s="220" t="s">
        <v>315</v>
      </c>
      <c r="C8" s="219"/>
      <c r="D8" s="264"/>
      <c r="E8" s="267"/>
      <c r="F8" s="266">
        <f>-Antecedentes!L41</f>
        <v>-140000</v>
      </c>
    </row>
    <row r="9" spans="1:6" s="56" customFormat="1" ht="15" customHeight="1" x14ac:dyDescent="0.25">
      <c r="B9" s="220" t="s">
        <v>316</v>
      </c>
      <c r="C9" s="219"/>
      <c r="D9" s="264"/>
      <c r="E9" s="267"/>
      <c r="F9" s="267">
        <f>-'Base Imponible '!K22</f>
        <v>-1050012</v>
      </c>
    </row>
    <row r="10" spans="1:6" s="56" customFormat="1" ht="15" customHeight="1" thickBot="1" x14ac:dyDescent="0.3">
      <c r="B10" s="273" t="s">
        <v>317</v>
      </c>
      <c r="C10" s="274"/>
      <c r="D10" s="275"/>
      <c r="E10" s="276"/>
      <c r="F10" s="277">
        <f ca="1">-'R22'!D15</f>
        <v>-483359.99999999994</v>
      </c>
    </row>
    <row r="11" spans="1:6" s="56" customFormat="1" ht="18" customHeight="1" thickTop="1" x14ac:dyDescent="0.25">
      <c r="B11" s="271" t="s">
        <v>318</v>
      </c>
      <c r="C11" s="268"/>
      <c r="D11" s="269"/>
      <c r="E11" s="270"/>
      <c r="F11" s="256">
        <f ca="1">SUM(F3:F10)</f>
        <v>99356936</v>
      </c>
    </row>
  </sheetData>
  <mergeCells count="2">
    <mergeCell ref="B2:F2"/>
    <mergeCell ref="B4:E4"/>
  </mergeCells>
  <phoneticPr fontId="9" type="noConversion"/>
  <pageMargins left="0.7" right="0.7" top="0.75" bottom="0.75" header="0.3" footer="0.3"/>
  <drawing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4A21C-4C48-4F12-91BE-01E73CEBEE17}">
  <dimension ref="B1:K7"/>
  <sheetViews>
    <sheetView showGridLines="0" zoomScale="90" zoomScaleNormal="90" workbookViewId="0"/>
  </sheetViews>
  <sheetFormatPr baseColWidth="10" defaultColWidth="11.42578125" defaultRowHeight="12.75" x14ac:dyDescent="0.2"/>
  <cols>
    <col min="1" max="1" width="3.28515625" style="58" customWidth="1"/>
    <col min="2" max="2" width="79.85546875" style="58" customWidth="1"/>
    <col min="3" max="3" width="5.5703125" style="58" bestFit="1" customWidth="1"/>
    <col min="4" max="4" width="14.28515625" style="58" customWidth="1"/>
    <col min="5" max="5" width="5.5703125" style="58" bestFit="1" customWidth="1"/>
    <col min="6" max="6" width="14.28515625" style="58" customWidth="1"/>
    <col min="7" max="7" width="5.5703125" style="58" bestFit="1" customWidth="1"/>
    <col min="8" max="8" width="14.28515625" style="58" customWidth="1"/>
    <col min="9" max="9" width="5.5703125" style="58" bestFit="1" customWidth="1"/>
    <col min="10" max="10" width="14.28515625" style="58" customWidth="1"/>
    <col min="11" max="11" width="2.140625" style="58" customWidth="1"/>
    <col min="12" max="16384" width="11.42578125" style="58"/>
  </cols>
  <sheetData>
    <row r="1" spans="2:11" ht="18" customHeight="1" x14ac:dyDescent="0.2"/>
    <row r="2" spans="2:11" ht="24" customHeight="1" x14ac:dyDescent="0.2">
      <c r="B2" s="400" t="s">
        <v>234</v>
      </c>
      <c r="C2" s="401"/>
      <c r="D2" s="401"/>
      <c r="E2" s="401"/>
      <c r="F2" s="401"/>
      <c r="G2" s="401"/>
      <c r="H2" s="401"/>
      <c r="I2" s="401"/>
      <c r="J2" s="401"/>
      <c r="K2" s="402"/>
    </row>
    <row r="3" spans="2:11" ht="15" customHeight="1" x14ac:dyDescent="0.2">
      <c r="B3" s="403" t="s">
        <v>163</v>
      </c>
      <c r="C3" s="405" t="s">
        <v>32</v>
      </c>
      <c r="D3" s="406"/>
      <c r="E3" s="405" t="s">
        <v>232</v>
      </c>
      <c r="F3" s="406"/>
      <c r="G3" s="409" t="s">
        <v>233</v>
      </c>
      <c r="H3" s="410"/>
      <c r="I3" s="410"/>
      <c r="J3" s="411"/>
      <c r="K3" s="278"/>
    </row>
    <row r="4" spans="2:11" ht="26.25" customHeight="1" x14ac:dyDescent="0.2">
      <c r="B4" s="404"/>
      <c r="C4" s="407"/>
      <c r="D4" s="408"/>
      <c r="E4" s="407"/>
      <c r="F4" s="408"/>
      <c r="G4" s="407" t="s">
        <v>33</v>
      </c>
      <c r="H4" s="408"/>
      <c r="I4" s="412" t="s">
        <v>34</v>
      </c>
      <c r="J4" s="408"/>
      <c r="K4" s="346"/>
    </row>
    <row r="5" spans="2:11" ht="28.5" customHeight="1" x14ac:dyDescent="0.2">
      <c r="B5" s="278" t="s">
        <v>207</v>
      </c>
      <c r="C5" s="289">
        <v>1358</v>
      </c>
      <c r="D5" s="279">
        <f>'Base Imponible '!K40</f>
        <v>5250058</v>
      </c>
      <c r="E5" s="289">
        <v>1359</v>
      </c>
      <c r="F5" s="279"/>
      <c r="G5" s="289">
        <v>1360</v>
      </c>
      <c r="H5" s="292"/>
      <c r="I5" s="289">
        <v>1361</v>
      </c>
      <c r="J5" s="293"/>
      <c r="K5" s="281" t="s">
        <v>189</v>
      </c>
    </row>
    <row r="6" spans="2:11" ht="15" customHeight="1" x14ac:dyDescent="0.2">
      <c r="B6" s="282" t="s">
        <v>1</v>
      </c>
      <c r="C6" s="294">
        <v>1184</v>
      </c>
      <c r="D6" s="283">
        <f>'Base Imponible '!K41</f>
        <v>1050012</v>
      </c>
      <c r="E6" s="294">
        <v>1362</v>
      </c>
      <c r="F6" s="283"/>
      <c r="G6" s="294">
        <v>1363</v>
      </c>
      <c r="H6" s="283"/>
      <c r="I6" s="294">
        <v>1364</v>
      </c>
      <c r="J6" s="295"/>
      <c r="K6" s="285" t="s">
        <v>190</v>
      </c>
    </row>
    <row r="7" spans="2:11" ht="15.75" customHeight="1" x14ac:dyDescent="0.2">
      <c r="B7" s="286" t="s">
        <v>2</v>
      </c>
      <c r="C7" s="291">
        <v>1096</v>
      </c>
      <c r="D7" s="296">
        <f>D5-D6</f>
        <v>4200046</v>
      </c>
      <c r="E7" s="291">
        <v>1097</v>
      </c>
      <c r="F7" s="296"/>
      <c r="G7" s="291">
        <v>1106</v>
      </c>
      <c r="H7" s="296"/>
      <c r="I7" s="291">
        <v>1372</v>
      </c>
      <c r="J7" s="297"/>
      <c r="K7" s="288" t="s">
        <v>191</v>
      </c>
    </row>
  </sheetData>
  <mergeCells count="7">
    <mergeCell ref="B2:K2"/>
    <mergeCell ref="B3:B4"/>
    <mergeCell ref="C3:D4"/>
    <mergeCell ref="E3:F4"/>
    <mergeCell ref="G3:J3"/>
    <mergeCell ref="G4:H4"/>
    <mergeCell ref="I4:J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L38"/>
  <sheetViews>
    <sheetView showGridLines="0" zoomScale="90" zoomScaleNormal="90" zoomScaleSheetLayoutView="80" zoomScalePageLayoutView="80" workbookViewId="0"/>
  </sheetViews>
  <sheetFormatPr baseColWidth="10" defaultColWidth="11.42578125" defaultRowHeight="15.75" x14ac:dyDescent="0.25"/>
  <cols>
    <col min="1" max="1" width="4.42578125" style="1" customWidth="1"/>
    <col min="2" max="2" width="100.85546875" style="1" customWidth="1"/>
    <col min="3" max="3" width="5.5703125" style="1" bestFit="1" customWidth="1"/>
    <col min="4" max="4" width="23.140625" style="1" customWidth="1"/>
    <col min="5" max="5" width="2.140625" style="1" bestFit="1" customWidth="1"/>
    <col min="6" max="6" width="11.42578125" style="1"/>
    <col min="7" max="7" width="27.42578125" style="1" customWidth="1"/>
    <col min="8" max="11" width="11.42578125" style="1"/>
    <col min="12" max="12" width="12.85546875" style="1" bestFit="1" customWidth="1"/>
    <col min="13" max="16384" width="11.42578125" style="1"/>
  </cols>
  <sheetData>
    <row r="2" spans="2:12" x14ac:dyDescent="0.25">
      <c r="B2" s="413" t="s">
        <v>43</v>
      </c>
      <c r="C2" s="413"/>
      <c r="D2" s="413"/>
      <c r="E2" s="413"/>
      <c r="F2" s="17"/>
    </row>
    <row r="3" spans="2:12" x14ac:dyDescent="0.25">
      <c r="B3" s="413"/>
      <c r="C3" s="413"/>
      <c r="D3" s="413"/>
      <c r="E3" s="413"/>
      <c r="F3" s="17"/>
    </row>
    <row r="4" spans="2:12" ht="25.5" customHeight="1" x14ac:dyDescent="0.25">
      <c r="B4" s="298"/>
      <c r="C4" s="298"/>
      <c r="D4" s="299" t="s">
        <v>192</v>
      </c>
      <c r="E4" s="298"/>
      <c r="F4" s="17"/>
    </row>
    <row r="5" spans="2:12" x14ac:dyDescent="0.25">
      <c r="B5" s="300" t="s">
        <v>24</v>
      </c>
      <c r="C5" s="303">
        <v>1600</v>
      </c>
      <c r="D5" s="302">
        <f ca="1">SUMIF('Base Imponible '!$C$4:$K$35,'R22'!C5,'Base Imponible '!$K$4:$K$35)</f>
        <v>95000000</v>
      </c>
      <c r="E5" s="303" t="s">
        <v>189</v>
      </c>
      <c r="F5" s="17"/>
    </row>
    <row r="6" spans="2:12" x14ac:dyDescent="0.25">
      <c r="B6" s="300" t="s">
        <v>197</v>
      </c>
      <c r="C6" s="303">
        <v>1819</v>
      </c>
      <c r="D6" s="302">
        <f ca="1">SUMIF('Base Imponible '!$C$4:$K$35,'R22'!C6,'Base Imponible '!$K$4:$K$35)</f>
        <v>8000000</v>
      </c>
      <c r="E6" s="304" t="s">
        <v>189</v>
      </c>
      <c r="F6" s="17"/>
    </row>
    <row r="7" spans="2:12" ht="16.5" customHeight="1" x14ac:dyDescent="0.25">
      <c r="B7" s="300" t="s">
        <v>44</v>
      </c>
      <c r="C7" s="303">
        <v>1601</v>
      </c>
      <c r="D7" s="302"/>
      <c r="E7" s="304" t="s">
        <v>189</v>
      </c>
      <c r="F7" s="17"/>
    </row>
    <row r="8" spans="2:12" x14ac:dyDescent="0.25">
      <c r="B8" s="300" t="s">
        <v>45</v>
      </c>
      <c r="C8" s="303">
        <v>1602</v>
      </c>
      <c r="D8" s="302"/>
      <c r="E8" s="304" t="s">
        <v>189</v>
      </c>
      <c r="F8" s="17"/>
    </row>
    <row r="9" spans="2:12" x14ac:dyDescent="0.25">
      <c r="B9" s="300" t="s">
        <v>46</v>
      </c>
      <c r="C9" s="303">
        <v>1603</v>
      </c>
      <c r="D9" s="302"/>
      <c r="E9" s="304" t="s">
        <v>189</v>
      </c>
      <c r="F9" s="17"/>
    </row>
    <row r="10" spans="2:12" x14ac:dyDescent="0.25">
      <c r="B10" s="300" t="s">
        <v>100</v>
      </c>
      <c r="C10" s="303">
        <v>1604</v>
      </c>
      <c r="D10" s="302">
        <f ca="1">SUMIF('Base Imponible '!$C$4:$K$35,'R22'!C10,'Base Imponible '!$K$4:$K$35)</f>
        <v>710000</v>
      </c>
      <c r="E10" s="303" t="s">
        <v>189</v>
      </c>
      <c r="F10" s="17"/>
    </row>
    <row r="11" spans="2:12" x14ac:dyDescent="0.25">
      <c r="B11" s="300" t="s">
        <v>208</v>
      </c>
      <c r="C11" s="303">
        <v>1605</v>
      </c>
      <c r="D11" s="302">
        <f ca="1">SUMIF('Base Imponible '!$C$4:$K$35,'R22'!C11,'Base Imponible '!$K$4:$K$35)</f>
        <v>155349</v>
      </c>
      <c r="E11" s="303" t="s">
        <v>189</v>
      </c>
      <c r="F11" s="17"/>
    </row>
    <row r="12" spans="2:12" x14ac:dyDescent="0.25">
      <c r="B12" s="300" t="s">
        <v>113</v>
      </c>
      <c r="C12" s="303">
        <v>1606</v>
      </c>
      <c r="D12" s="302">
        <f ca="1">SUMIF('Base Imponible '!$C$4:$K$35,'R22'!C12,'Base Imponible '!$K$4:$K$35)</f>
        <v>5000000</v>
      </c>
      <c r="E12" s="303" t="s">
        <v>189</v>
      </c>
      <c r="F12" s="17"/>
    </row>
    <row r="13" spans="2:12" x14ac:dyDescent="0.25">
      <c r="B13" s="300" t="s">
        <v>114</v>
      </c>
      <c r="C13" s="303">
        <v>1607</v>
      </c>
      <c r="D13" s="307">
        <f ca="1">SUMIF('Base Imponible '!$C$4:$K$35,'R22'!C13,'Base Imponible '!$K$4:$K$35)</f>
        <v>901936</v>
      </c>
      <c r="E13" s="303" t="s">
        <v>189</v>
      </c>
      <c r="F13" s="17"/>
    </row>
    <row r="14" spans="2:12" s="8" customFormat="1" x14ac:dyDescent="0.25">
      <c r="B14" s="300" t="s">
        <v>101</v>
      </c>
      <c r="C14" s="303">
        <v>1608</v>
      </c>
      <c r="D14" s="302">
        <f ca="1">SUMIF('Base Imponible '!$C$4:$K$35,'R22'!C14,'Base Imponible '!$K$4:$K$35)</f>
        <v>1050012</v>
      </c>
      <c r="E14" s="303" t="s">
        <v>189</v>
      </c>
      <c r="F14" s="40"/>
      <c r="L14" s="1"/>
    </row>
    <row r="15" spans="2:12" x14ac:dyDescent="0.25">
      <c r="B15" s="300" t="s">
        <v>15</v>
      </c>
      <c r="C15" s="303">
        <v>1609</v>
      </c>
      <c r="D15" s="302">
        <f ca="1">SUMIF('Base Imponible '!$C$4:$K$35,'R22'!C15,'Base Imponible '!$K$4:$K$35)</f>
        <v>483359.99999999994</v>
      </c>
      <c r="E15" s="303" t="s">
        <v>189</v>
      </c>
      <c r="F15" s="17"/>
    </row>
    <row r="16" spans="2:12" x14ac:dyDescent="0.25">
      <c r="B16" s="306" t="s">
        <v>16</v>
      </c>
      <c r="C16" s="303">
        <v>1610</v>
      </c>
      <c r="D16" s="307">
        <f ca="1">SUM(D5:D15)</f>
        <v>111300657</v>
      </c>
      <c r="E16" s="301" t="s">
        <v>191</v>
      </c>
      <c r="F16" s="17"/>
    </row>
    <row r="17" spans="2:6" ht="15.75" customHeight="1" x14ac:dyDescent="0.25">
      <c r="B17" s="300" t="s">
        <v>17</v>
      </c>
      <c r="C17" s="303">
        <v>1611</v>
      </c>
      <c r="D17" s="302"/>
      <c r="E17" s="303" t="s">
        <v>190</v>
      </c>
      <c r="F17" s="17"/>
    </row>
    <row r="18" spans="2:6" x14ac:dyDescent="0.25">
      <c r="B18" s="300" t="s">
        <v>18</v>
      </c>
      <c r="C18" s="303">
        <v>1612</v>
      </c>
      <c r="D18" s="302"/>
      <c r="E18" s="303" t="s">
        <v>190</v>
      </c>
      <c r="F18" s="17"/>
    </row>
    <row r="19" spans="2:6" ht="15.75" customHeight="1" x14ac:dyDescent="0.25">
      <c r="B19" s="300" t="s">
        <v>64</v>
      </c>
      <c r="C19" s="303">
        <v>1613</v>
      </c>
      <c r="D19" s="302"/>
      <c r="E19" s="303" t="s">
        <v>190</v>
      </c>
      <c r="F19" s="17"/>
    </row>
    <row r="20" spans="2:6" x14ac:dyDescent="0.25">
      <c r="B20" s="300" t="s">
        <v>25</v>
      </c>
      <c r="C20" s="303">
        <v>1614</v>
      </c>
      <c r="D20" s="302">
        <f ca="1">-SUMIF('Base Imponible '!$C$4:$K$35,'R22'!C20,'Base Imponible '!$K$4:$K$35)</f>
        <v>22000000</v>
      </c>
      <c r="E20" s="303" t="s">
        <v>190</v>
      </c>
      <c r="F20" s="17"/>
    </row>
    <row r="21" spans="2:6" x14ac:dyDescent="0.25">
      <c r="B21" s="300" t="s">
        <v>198</v>
      </c>
      <c r="C21" s="303">
        <v>1820</v>
      </c>
      <c r="D21" s="307">
        <f ca="1">-SUMIF('Base Imponible '!$C$4:$K$35,'R22'!C21,'Base Imponible '!$K$4:$K$35)</f>
        <v>2000000</v>
      </c>
      <c r="E21" s="303" t="s">
        <v>190</v>
      </c>
      <c r="F21" s="17"/>
    </row>
    <row r="22" spans="2:6" x14ac:dyDescent="0.25">
      <c r="B22" s="300" t="s">
        <v>27</v>
      </c>
      <c r="C22" s="303">
        <v>1615</v>
      </c>
      <c r="D22" s="302"/>
      <c r="E22" s="303" t="s">
        <v>190</v>
      </c>
      <c r="F22" s="17"/>
    </row>
    <row r="23" spans="2:6" x14ac:dyDescent="0.25">
      <c r="B23" s="300" t="s">
        <v>65</v>
      </c>
      <c r="C23" s="303">
        <v>1616</v>
      </c>
      <c r="D23" s="302">
        <f ca="1">-SUMIF('Base Imponible '!$C$4:$K$35,'R22'!C23,'Base Imponible '!$K$4:$K$35)</f>
        <v>8505000</v>
      </c>
      <c r="E23" s="303" t="s">
        <v>190</v>
      </c>
      <c r="F23" s="17"/>
    </row>
    <row r="24" spans="2:6" x14ac:dyDescent="0.25">
      <c r="B24" s="300" t="s">
        <v>66</v>
      </c>
      <c r="C24" s="303">
        <v>1617</v>
      </c>
      <c r="D24" s="302">
        <f ca="1">-SUMIF('Base Imponible '!$C$4:$K$35,'R22'!C24,'Base Imponible '!$K$4:$K$35)</f>
        <v>1000000</v>
      </c>
      <c r="E24" s="303" t="s">
        <v>190</v>
      </c>
      <c r="F24" s="17"/>
    </row>
    <row r="25" spans="2:6" ht="15.75" customHeight="1" x14ac:dyDescent="0.25">
      <c r="B25" s="300" t="s">
        <v>67</v>
      </c>
      <c r="C25" s="303">
        <v>1618</v>
      </c>
      <c r="D25" s="302">
        <f ca="1">-SUMIF('Base Imponible '!$C$4:$K$35,'R22'!C25,'Base Imponible '!$K$4:$K$35)</f>
        <v>8000000</v>
      </c>
      <c r="E25" s="303" t="s">
        <v>190</v>
      </c>
      <c r="F25" s="17"/>
    </row>
    <row r="26" spans="2:6" x14ac:dyDescent="0.25">
      <c r="B26" s="300" t="s">
        <v>68</v>
      </c>
      <c r="C26" s="303">
        <v>1620</v>
      </c>
      <c r="D26" s="302">
        <f ca="1">-SUMIF('Base Imponible '!$C$4:$K$35,'R22'!C26,'Base Imponible '!$K$4:$K$35)</f>
        <v>860000</v>
      </c>
      <c r="E26" s="303" t="s">
        <v>190</v>
      </c>
      <c r="F26" s="17"/>
    </row>
    <row r="27" spans="2:6" x14ac:dyDescent="0.25">
      <c r="B27" s="300" t="s">
        <v>7</v>
      </c>
      <c r="C27" s="303">
        <v>1621</v>
      </c>
      <c r="D27" s="302"/>
      <c r="E27" s="303" t="s">
        <v>190</v>
      </c>
      <c r="F27" s="17"/>
    </row>
    <row r="28" spans="2:6" x14ac:dyDescent="0.25">
      <c r="B28" s="300" t="s">
        <v>69</v>
      </c>
      <c r="C28" s="303">
        <v>1622</v>
      </c>
      <c r="D28" s="302">
        <f ca="1">-SUMIF('Base Imponible '!$C$4:$K$35,'R22'!C28,'Base Imponible '!$K$4:$K$35)</f>
        <v>280000</v>
      </c>
      <c r="E28" s="303" t="s">
        <v>190</v>
      </c>
      <c r="F28" s="17"/>
    </row>
    <row r="29" spans="2:6" x14ac:dyDescent="0.25">
      <c r="B29" s="300" t="s">
        <v>115</v>
      </c>
      <c r="C29" s="303">
        <v>1624</v>
      </c>
      <c r="D29" s="302"/>
      <c r="E29" s="303" t="s">
        <v>190</v>
      </c>
      <c r="F29" s="17"/>
    </row>
    <row r="30" spans="2:6" x14ac:dyDescent="0.25">
      <c r="B30" s="300" t="s">
        <v>116</v>
      </c>
      <c r="C30" s="303">
        <v>1625</v>
      </c>
      <c r="D30" s="302">
        <f ca="1">-SUMIF('Base Imponible '!$C$4:$K$35,'R22'!C30,'Base Imponible '!$K$4:$K$35)</f>
        <v>201000</v>
      </c>
      <c r="E30" s="303" t="s">
        <v>190</v>
      </c>
      <c r="F30" s="17"/>
    </row>
    <row r="31" spans="2:6" x14ac:dyDescent="0.25">
      <c r="B31" s="300" t="s">
        <v>29</v>
      </c>
      <c r="C31" s="303">
        <v>1626</v>
      </c>
      <c r="D31" s="302"/>
      <c r="E31" s="303" t="s">
        <v>190</v>
      </c>
      <c r="F31" s="17"/>
    </row>
    <row r="32" spans="2:6" x14ac:dyDescent="0.25">
      <c r="B32" s="300" t="s">
        <v>8</v>
      </c>
      <c r="C32" s="303">
        <v>1627</v>
      </c>
      <c r="D32" s="302"/>
      <c r="E32" s="303" t="s">
        <v>190</v>
      </c>
      <c r="F32" s="17"/>
    </row>
    <row r="33" spans="2:6" x14ac:dyDescent="0.25">
      <c r="B33" s="300" t="s">
        <v>117</v>
      </c>
      <c r="C33" s="303">
        <v>1628</v>
      </c>
      <c r="D33" s="302"/>
      <c r="E33" s="303" t="s">
        <v>190</v>
      </c>
      <c r="F33" s="17"/>
    </row>
    <row r="34" spans="2:6" x14ac:dyDescent="0.25">
      <c r="B34" s="300" t="s">
        <v>210</v>
      </c>
      <c r="C34" s="303">
        <v>1909</v>
      </c>
      <c r="D34" s="302"/>
      <c r="E34" s="303" t="s">
        <v>190</v>
      </c>
      <c r="F34" s="17"/>
    </row>
    <row r="35" spans="2:6" x14ac:dyDescent="0.25">
      <c r="B35" s="306" t="s">
        <v>9</v>
      </c>
      <c r="C35" s="303">
        <v>1629</v>
      </c>
      <c r="D35" s="302">
        <f ca="1">SUM(D17:D33)</f>
        <v>42846000</v>
      </c>
      <c r="E35" s="301" t="s">
        <v>191</v>
      </c>
      <c r="F35" s="13"/>
    </row>
    <row r="36" spans="2:6" ht="32.25" customHeight="1" x14ac:dyDescent="0.25">
      <c r="B36" s="306" t="s">
        <v>10</v>
      </c>
      <c r="C36" s="303">
        <v>1630</v>
      </c>
      <c r="D36" s="305">
        <f ca="1">+D16-D35</f>
        <v>68454657</v>
      </c>
      <c r="E36" s="301" t="s">
        <v>191</v>
      </c>
      <c r="F36" s="17"/>
    </row>
    <row r="37" spans="2:6" x14ac:dyDescent="0.25">
      <c r="B37" s="17"/>
      <c r="C37" s="17"/>
      <c r="D37" s="17"/>
      <c r="E37" s="17"/>
      <c r="F37" s="17"/>
    </row>
    <row r="38" spans="2:6" ht="16.5" customHeight="1" x14ac:dyDescent="0.25">
      <c r="B38" s="7"/>
    </row>
  </sheetData>
  <mergeCells count="1">
    <mergeCell ref="B2:E3"/>
  </mergeCells>
  <phoneticPr fontId="9" type="noConversion"/>
  <pageMargins left="0.39" right="0.63" top="0.46" bottom="0.22" header="0.31496062992125984" footer="0.13"/>
  <drawing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E27"/>
  <sheetViews>
    <sheetView showGridLines="0" zoomScale="90" zoomScaleNormal="90" zoomScalePageLayoutView="90" workbookViewId="0"/>
  </sheetViews>
  <sheetFormatPr baseColWidth="10" defaultColWidth="8.85546875" defaultRowHeight="15.75" x14ac:dyDescent="0.25"/>
  <cols>
    <col min="1" max="1" width="3.5703125" customWidth="1"/>
    <col min="2" max="2" width="75.85546875" style="1" customWidth="1"/>
    <col min="3" max="3" width="5.42578125" style="1" bestFit="1" customWidth="1"/>
    <col min="4" max="4" width="17.28515625" style="1" customWidth="1"/>
    <col min="5" max="5" width="2.140625" style="1" bestFit="1" customWidth="1"/>
    <col min="6" max="6" width="18.42578125" customWidth="1"/>
    <col min="8" max="8" width="11.85546875" bestFit="1" customWidth="1"/>
  </cols>
  <sheetData>
    <row r="1" spans="2:5" ht="15" x14ac:dyDescent="0.25">
      <c r="B1" s="17"/>
      <c r="C1" s="17"/>
      <c r="D1" s="17"/>
      <c r="E1" s="17"/>
    </row>
    <row r="2" spans="2:5" ht="27.75" customHeight="1" x14ac:dyDescent="0.25">
      <c r="B2" s="413" t="s">
        <v>30</v>
      </c>
      <c r="C2" s="413"/>
      <c r="D2" s="413"/>
      <c r="E2" s="413"/>
    </row>
    <row r="3" spans="2:5" ht="11.25" customHeight="1" x14ac:dyDescent="0.25">
      <c r="B3" s="413"/>
      <c r="C3" s="413"/>
      <c r="D3" s="413"/>
      <c r="E3" s="413"/>
    </row>
    <row r="4" spans="2:5" ht="15" x14ac:dyDescent="0.25">
      <c r="B4" s="300" t="s">
        <v>199</v>
      </c>
      <c r="C4" s="303">
        <v>1580</v>
      </c>
      <c r="D4" s="305">
        <f>+Antecedentes!H46</f>
        <v>48731000</v>
      </c>
      <c r="E4" s="303" t="s">
        <v>189</v>
      </c>
    </row>
    <row r="5" spans="2:5" ht="15" x14ac:dyDescent="0.25">
      <c r="B5" s="300" t="s">
        <v>200</v>
      </c>
      <c r="C5" s="303">
        <v>1582</v>
      </c>
      <c r="D5" s="305"/>
      <c r="E5" s="303" t="s">
        <v>190</v>
      </c>
    </row>
    <row r="6" spans="2:5" ht="25.5" x14ac:dyDescent="0.25">
      <c r="B6" s="300" t="s">
        <v>209</v>
      </c>
      <c r="C6" s="303">
        <v>1573</v>
      </c>
      <c r="D6" s="305"/>
      <c r="E6" s="303" t="s">
        <v>189</v>
      </c>
    </row>
    <row r="7" spans="2:5" ht="15" x14ac:dyDescent="0.25">
      <c r="B7" s="300" t="s">
        <v>118</v>
      </c>
      <c r="C7" s="303">
        <v>1574</v>
      </c>
      <c r="D7" s="305"/>
      <c r="E7" s="303" t="s">
        <v>189</v>
      </c>
    </row>
    <row r="8" spans="2:5" ht="15" x14ac:dyDescent="0.25">
      <c r="B8" s="300" t="s">
        <v>119</v>
      </c>
      <c r="C8" s="303">
        <v>1575</v>
      </c>
      <c r="D8" s="305"/>
      <c r="E8" s="303" t="s">
        <v>190</v>
      </c>
    </row>
    <row r="9" spans="2:5" ht="15" x14ac:dyDescent="0.25">
      <c r="B9" s="300" t="s">
        <v>102</v>
      </c>
      <c r="C9" s="303">
        <v>1712</v>
      </c>
      <c r="D9" s="305">
        <f>+'CPT Simplificado'!$F$5</f>
        <v>68454657</v>
      </c>
      <c r="E9" s="303" t="s">
        <v>189</v>
      </c>
    </row>
    <row r="10" spans="2:5" ht="15" x14ac:dyDescent="0.25">
      <c r="B10" s="300" t="s">
        <v>103</v>
      </c>
      <c r="C10" s="303">
        <v>1713</v>
      </c>
      <c r="D10" s="305"/>
      <c r="E10" s="303" t="s">
        <v>190</v>
      </c>
    </row>
    <row r="11" spans="2:5" ht="15" x14ac:dyDescent="0.25">
      <c r="B11" s="300" t="s">
        <v>8</v>
      </c>
      <c r="C11" s="303">
        <v>1714</v>
      </c>
      <c r="D11" s="305"/>
      <c r="E11" s="303" t="s">
        <v>189</v>
      </c>
    </row>
    <row r="12" spans="2:5" ht="15" x14ac:dyDescent="0.25">
      <c r="B12" s="300" t="s">
        <v>31</v>
      </c>
      <c r="C12" s="303">
        <v>1576</v>
      </c>
      <c r="D12" s="305">
        <f>-'CPT Simplificado'!F7</f>
        <v>16000000</v>
      </c>
      <c r="E12" s="303" t="s">
        <v>190</v>
      </c>
    </row>
    <row r="13" spans="2:5" ht="25.5" x14ac:dyDescent="0.25">
      <c r="B13" s="300" t="s">
        <v>101</v>
      </c>
      <c r="C13" s="303">
        <v>1715</v>
      </c>
      <c r="D13" s="305">
        <f>-'CPT Simplificado'!$F$9</f>
        <v>1050012</v>
      </c>
      <c r="E13" s="303" t="s">
        <v>190</v>
      </c>
    </row>
    <row r="14" spans="2:5" ht="15" x14ac:dyDescent="0.25">
      <c r="B14" s="300" t="s">
        <v>104</v>
      </c>
      <c r="C14" s="303">
        <v>1577</v>
      </c>
      <c r="D14" s="305">
        <f>-'CPT Simplificado'!$F$8</f>
        <v>140000</v>
      </c>
      <c r="E14" s="303" t="s">
        <v>190</v>
      </c>
    </row>
    <row r="15" spans="2:5" ht="15" x14ac:dyDescent="0.25">
      <c r="B15" s="300" t="s">
        <v>15</v>
      </c>
      <c r="C15" s="303">
        <v>1716</v>
      </c>
      <c r="D15" s="305">
        <f ca="1">-'CPT Simplificado'!F10</f>
        <v>483359.99999999994</v>
      </c>
      <c r="E15" s="303" t="s">
        <v>190</v>
      </c>
    </row>
    <row r="16" spans="2:5" ht="25.5" x14ac:dyDescent="0.25">
      <c r="B16" s="300" t="s">
        <v>179</v>
      </c>
      <c r="C16" s="303">
        <v>1578</v>
      </c>
      <c r="D16" s="305">
        <f>-'CPT Simplificado'!F6</f>
        <v>155349</v>
      </c>
      <c r="E16" s="303" t="s">
        <v>190</v>
      </c>
    </row>
    <row r="17" spans="2:5" ht="15" x14ac:dyDescent="0.25">
      <c r="B17" s="300" t="s">
        <v>120</v>
      </c>
      <c r="C17" s="303">
        <v>1584</v>
      </c>
      <c r="D17" s="305"/>
      <c r="E17" s="303" t="s">
        <v>189</v>
      </c>
    </row>
    <row r="18" spans="2:5" ht="15" x14ac:dyDescent="0.25">
      <c r="B18" s="300" t="s">
        <v>121</v>
      </c>
      <c r="C18" s="303">
        <v>1585</v>
      </c>
      <c r="D18" s="305"/>
      <c r="E18" s="303" t="s">
        <v>190</v>
      </c>
    </row>
    <row r="19" spans="2:5" ht="15" x14ac:dyDescent="0.25">
      <c r="B19" s="306" t="s">
        <v>22</v>
      </c>
      <c r="C19" s="303">
        <v>1581</v>
      </c>
      <c r="D19" s="308">
        <f ca="1">+D4+D9-D13-D14-D16-D12-D15</f>
        <v>99356936</v>
      </c>
      <c r="E19" s="301" t="s">
        <v>191</v>
      </c>
    </row>
    <row r="20" spans="2:5" ht="15" x14ac:dyDescent="0.25">
      <c r="B20" s="306" t="s">
        <v>23</v>
      </c>
      <c r="C20" s="303">
        <v>1583</v>
      </c>
      <c r="D20" s="305"/>
      <c r="E20" s="301" t="s">
        <v>191</v>
      </c>
    </row>
    <row r="27" spans="2:5" x14ac:dyDescent="0.25">
      <c r="B27" s="7"/>
    </row>
  </sheetData>
  <mergeCells count="1">
    <mergeCell ref="B2:E3"/>
  </mergeCells>
  <phoneticPr fontId="9" type="noConversion"/>
  <pageMargins left="0.70866141732283472" right="0.70866141732283472" top="0.74803149606299213" bottom="0.74803149606299213" header="0.31496062992125984" footer="0.31496062992125984"/>
  <drawing r:id="rId1"/>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N20"/>
  <sheetViews>
    <sheetView showGridLines="0" topLeftCell="F1" zoomScale="90" zoomScaleNormal="90" workbookViewId="0"/>
  </sheetViews>
  <sheetFormatPr baseColWidth="10" defaultColWidth="9.140625" defaultRowHeight="12.75" x14ac:dyDescent="0.2"/>
  <cols>
    <col min="1" max="1" width="4.42578125" style="50" customWidth="1"/>
    <col min="2" max="2" width="17.5703125" style="50" customWidth="1"/>
    <col min="3" max="3" width="10.7109375" style="50" bestFit="1" customWidth="1"/>
    <col min="4" max="4" width="14.140625" style="50" customWidth="1"/>
    <col min="5" max="5" width="17.42578125" style="50" customWidth="1"/>
    <col min="6" max="6" width="16.85546875" style="50" customWidth="1"/>
    <col min="7" max="10" width="14.28515625" style="50" customWidth="1"/>
    <col min="11" max="11" width="15.85546875" style="50" customWidth="1"/>
    <col min="12" max="12" width="14.140625" style="50" customWidth="1"/>
    <col min="13" max="14" width="12.42578125" style="50" customWidth="1"/>
    <col min="15" max="16384" width="9.140625" style="50"/>
  </cols>
  <sheetData>
    <row r="2" spans="1:14" ht="24" customHeight="1" x14ac:dyDescent="0.2">
      <c r="A2" s="51"/>
      <c r="B2" s="414" t="s">
        <v>89</v>
      </c>
      <c r="C2" s="415"/>
      <c r="D2" s="415"/>
      <c r="E2" s="415"/>
      <c r="F2" s="415"/>
      <c r="G2" s="415"/>
      <c r="H2" s="415"/>
      <c r="I2" s="415"/>
      <c r="J2" s="415"/>
      <c r="K2" s="415"/>
      <c r="L2" s="415"/>
      <c r="M2" s="415"/>
      <c r="N2" s="416"/>
    </row>
    <row r="3" spans="1:14" ht="29.25" customHeight="1" x14ac:dyDescent="0.2">
      <c r="B3" s="418" t="s">
        <v>90</v>
      </c>
      <c r="C3" s="418" t="s">
        <v>321</v>
      </c>
      <c r="D3" s="430" t="s">
        <v>91</v>
      </c>
      <c r="E3" s="431" t="s">
        <v>13</v>
      </c>
      <c r="F3" s="432"/>
      <c r="G3" s="426" t="s">
        <v>125</v>
      </c>
      <c r="H3" s="424"/>
      <c r="I3" s="424"/>
      <c r="J3" s="424"/>
      <c r="K3" s="424"/>
      <c r="L3" s="425"/>
      <c r="M3" s="421" t="s">
        <v>322</v>
      </c>
      <c r="N3" s="417" t="s">
        <v>40</v>
      </c>
    </row>
    <row r="4" spans="1:14" ht="37.5" customHeight="1" x14ac:dyDescent="0.2">
      <c r="B4" s="419"/>
      <c r="C4" s="419"/>
      <c r="D4" s="419"/>
      <c r="E4" s="418" t="s">
        <v>92</v>
      </c>
      <c r="F4" s="421" t="s">
        <v>93</v>
      </c>
      <c r="G4" s="424" t="s">
        <v>94</v>
      </c>
      <c r="H4" s="424"/>
      <c r="I4" s="424"/>
      <c r="J4" s="425"/>
      <c r="K4" s="424" t="s">
        <v>49</v>
      </c>
      <c r="L4" s="425"/>
      <c r="M4" s="417"/>
      <c r="N4" s="417"/>
    </row>
    <row r="5" spans="1:14" ht="27" customHeight="1" x14ac:dyDescent="0.2">
      <c r="B5" s="419"/>
      <c r="C5" s="419"/>
      <c r="D5" s="419"/>
      <c r="E5" s="419"/>
      <c r="F5" s="422"/>
      <c r="G5" s="427" t="s">
        <v>95</v>
      </c>
      <c r="H5" s="428"/>
      <c r="I5" s="429" t="s">
        <v>96</v>
      </c>
      <c r="J5" s="428"/>
      <c r="K5" s="418" t="s">
        <v>97</v>
      </c>
      <c r="L5" s="417" t="s">
        <v>323</v>
      </c>
      <c r="M5" s="417"/>
      <c r="N5" s="417"/>
    </row>
    <row r="6" spans="1:14" ht="39" customHeight="1" x14ac:dyDescent="0.2">
      <c r="B6" s="420"/>
      <c r="C6" s="420"/>
      <c r="D6" s="420"/>
      <c r="E6" s="420"/>
      <c r="F6" s="423"/>
      <c r="G6" s="327" t="s">
        <v>126</v>
      </c>
      <c r="H6" s="328" t="s">
        <v>127</v>
      </c>
      <c r="I6" s="327" t="s">
        <v>126</v>
      </c>
      <c r="J6" s="329" t="s">
        <v>127</v>
      </c>
      <c r="K6" s="420"/>
      <c r="L6" s="423"/>
      <c r="M6" s="423"/>
      <c r="N6" s="417"/>
    </row>
    <row r="7" spans="1:14" ht="14.25" customHeight="1" x14ac:dyDescent="0.2">
      <c r="B7" s="319" t="s">
        <v>99</v>
      </c>
      <c r="C7" s="321">
        <v>0.5</v>
      </c>
      <c r="D7" s="323">
        <f>ROUND('Base Imponible '!$K$35*C7,0)</f>
        <v>34227329</v>
      </c>
      <c r="E7" s="323">
        <f>ROUND('Base Imponible '!$K$22*C7,0)</f>
        <v>525006</v>
      </c>
      <c r="F7" s="325">
        <f>+Antecedentes!E64</f>
        <v>8000000</v>
      </c>
      <c r="G7" s="323"/>
      <c r="H7" s="325">
        <f>ROUND((+'Base Imponible '!J16+'Base Imponible '!J17)*C7,0)</f>
        <v>31442</v>
      </c>
      <c r="I7" s="323"/>
      <c r="J7" s="325">
        <f>ROUND(+'Base Imponible '!J15*C7,0)</f>
        <v>46233</v>
      </c>
      <c r="K7" s="323"/>
      <c r="L7" s="325"/>
      <c r="M7" s="325">
        <f>+'Base Imponible '!K46/2</f>
        <v>241679.99999999997</v>
      </c>
      <c r="N7" s="325">
        <f>ROUND(+Antecedentes!G73*C7,0)</f>
        <v>135406</v>
      </c>
    </row>
    <row r="8" spans="1:14" ht="13.5" thickBot="1" x14ac:dyDescent="0.25">
      <c r="B8" s="330" t="s">
        <v>178</v>
      </c>
      <c r="C8" s="331">
        <v>0.5</v>
      </c>
      <c r="D8" s="332">
        <f>ROUND('Base Imponible '!$K$35*C8,0)-1</f>
        <v>34227328</v>
      </c>
      <c r="E8" s="332">
        <f>ROUND('Base Imponible '!$K$22*C8,0)</f>
        <v>525006</v>
      </c>
      <c r="F8" s="333">
        <f>+Antecedentes!E65</f>
        <v>8000000</v>
      </c>
      <c r="G8" s="332"/>
      <c r="H8" s="333">
        <f>+H7-1</f>
        <v>31441</v>
      </c>
      <c r="I8" s="332"/>
      <c r="J8" s="333">
        <f>+J7</f>
        <v>46233</v>
      </c>
      <c r="K8" s="332"/>
      <c r="L8" s="333"/>
      <c r="M8" s="333">
        <f>+M7</f>
        <v>241679.99999999997</v>
      </c>
      <c r="N8" s="333">
        <f>+N7-1</f>
        <v>135405</v>
      </c>
    </row>
    <row r="9" spans="1:14" ht="14.25" customHeight="1" thickTop="1" x14ac:dyDescent="0.2">
      <c r="B9" s="320" t="s">
        <v>235</v>
      </c>
      <c r="C9" s="322">
        <f t="shared" ref="C9:D9" si="0">SUM(C7:C8)</f>
        <v>1</v>
      </c>
      <c r="D9" s="324">
        <f t="shared" si="0"/>
        <v>68454657</v>
      </c>
      <c r="E9" s="324">
        <f>SUM(E7:E8)</f>
        <v>1050012</v>
      </c>
      <c r="F9" s="326">
        <f t="shared" ref="F9:N9" si="1">SUM(F7:F8)</f>
        <v>16000000</v>
      </c>
      <c r="G9" s="324">
        <f t="shared" si="1"/>
        <v>0</v>
      </c>
      <c r="H9" s="326">
        <f t="shared" si="1"/>
        <v>62883</v>
      </c>
      <c r="I9" s="324">
        <f t="shared" si="1"/>
        <v>0</v>
      </c>
      <c r="J9" s="326">
        <f t="shared" si="1"/>
        <v>92466</v>
      </c>
      <c r="K9" s="324">
        <f t="shared" si="1"/>
        <v>0</v>
      </c>
      <c r="L9" s="326">
        <f t="shared" si="1"/>
        <v>0</v>
      </c>
      <c r="M9" s="326">
        <f t="shared" si="1"/>
        <v>483359.99999999994</v>
      </c>
      <c r="N9" s="326">
        <f t="shared" si="1"/>
        <v>270811</v>
      </c>
    </row>
    <row r="10" spans="1:14" ht="14.25" customHeight="1" x14ac:dyDescent="0.2">
      <c r="B10" s="9"/>
      <c r="C10" s="9"/>
      <c r="D10" s="9"/>
      <c r="E10" s="41"/>
      <c r="F10" s="9"/>
      <c r="G10" s="41"/>
      <c r="H10" s="9"/>
      <c r="I10" s="41"/>
      <c r="J10" s="41"/>
      <c r="K10" s="9"/>
      <c r="L10" s="9"/>
      <c r="M10" s="9"/>
      <c r="N10" s="9"/>
    </row>
    <row r="11" spans="1:14" ht="14.25" customHeight="1" x14ac:dyDescent="0.2">
      <c r="E11" s="59"/>
      <c r="G11" s="60"/>
      <c r="I11" s="60"/>
      <c r="J11" s="60"/>
    </row>
    <row r="12" spans="1:14" ht="14.25" customHeight="1" x14ac:dyDescent="0.2">
      <c r="J12" s="60"/>
    </row>
    <row r="13" spans="1:14" ht="14.25" customHeight="1" x14ac:dyDescent="0.2">
      <c r="J13" s="60"/>
    </row>
    <row r="15" spans="1:14" x14ac:dyDescent="0.2">
      <c r="B15" s="61"/>
    </row>
    <row r="16" spans="1:14" x14ac:dyDescent="0.2">
      <c r="B16" s="9"/>
    </row>
    <row r="18" spans="2:7" x14ac:dyDescent="0.2">
      <c r="B18" s="62"/>
    </row>
    <row r="20" spans="2:7" x14ac:dyDescent="0.2">
      <c r="C20" s="53"/>
      <c r="D20" s="53"/>
      <c r="E20" s="53"/>
      <c r="F20" s="53"/>
      <c r="G20" s="53"/>
    </row>
  </sheetData>
  <mergeCells count="16">
    <mergeCell ref="B2:N2"/>
    <mergeCell ref="N3:N6"/>
    <mergeCell ref="E4:E6"/>
    <mergeCell ref="F4:F6"/>
    <mergeCell ref="G4:J4"/>
    <mergeCell ref="G3:L3"/>
    <mergeCell ref="K4:L4"/>
    <mergeCell ref="G5:H5"/>
    <mergeCell ref="I5:J5"/>
    <mergeCell ref="K5:K6"/>
    <mergeCell ref="L5:L6"/>
    <mergeCell ref="M3:M6"/>
    <mergeCell ref="B3:B6"/>
    <mergeCell ref="C3:C6"/>
    <mergeCell ref="D3:D6"/>
    <mergeCell ref="E3:F3"/>
  </mergeCells>
  <phoneticPr fontId="9" type="noConversion"/>
  <pageMargins left="0.70866141732283472" right="0.70866141732283472" top="0.74803149606299213" bottom="0.74803149606299213" header="0.31496062992125984" footer="0.31496062992125984"/>
  <drawing r:id="rId1"/>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0B124-50CC-4F39-814C-D5D696918976}">
  <sheetPr>
    <pageSetUpPr fitToPage="1"/>
  </sheetPr>
  <dimension ref="A1:U47"/>
  <sheetViews>
    <sheetView showGridLines="0" workbookViewId="0">
      <selection activeCell="M17" sqref="M17"/>
    </sheetView>
  </sheetViews>
  <sheetFormatPr baseColWidth="10" defaultColWidth="11.42578125" defaultRowHeight="12" x14ac:dyDescent="0.2"/>
  <cols>
    <col min="1" max="1" width="1.42578125" style="63" customWidth="1"/>
    <col min="2" max="2" width="6.140625" style="63" customWidth="1"/>
    <col min="3" max="3" width="9.42578125" style="63" customWidth="1"/>
    <col min="4" max="4" width="10.28515625" style="63" customWidth="1"/>
    <col min="5" max="5" width="10.140625" style="63" customWidth="1"/>
    <col min="6" max="6" width="18.7109375" style="63" customWidth="1"/>
    <col min="7" max="7" width="8.7109375" style="63" customWidth="1"/>
    <col min="8" max="8" width="14.5703125" style="63" customWidth="1"/>
    <col min="9" max="9" width="11" style="63" customWidth="1"/>
    <col min="10" max="10" width="12" style="63" customWidth="1"/>
    <col min="11" max="11" width="11.5703125" style="63" customWidth="1"/>
    <col min="12" max="12" width="13.7109375" style="63" customWidth="1"/>
    <col min="13" max="13" width="14" style="63" customWidth="1"/>
    <col min="14" max="14" width="15.85546875" style="63" customWidth="1"/>
    <col min="15" max="15" width="19" style="63" customWidth="1"/>
    <col min="16" max="16" width="14.5703125" style="63" customWidth="1"/>
    <col min="17" max="17" width="13.5703125" style="63" customWidth="1"/>
    <col min="18" max="18" width="16.85546875" style="63" customWidth="1"/>
    <col min="19" max="16384" width="11.42578125" style="63"/>
  </cols>
  <sheetData>
    <row r="1" spans="1:21" ht="12.75" x14ac:dyDescent="0.2">
      <c r="A1" s="433"/>
      <c r="B1" s="433"/>
      <c r="C1" s="2"/>
      <c r="D1" s="2"/>
      <c r="E1" s="2"/>
      <c r="F1" s="2"/>
      <c r="G1" s="2"/>
      <c r="H1" s="2"/>
      <c r="I1" s="2"/>
      <c r="J1" s="2"/>
      <c r="K1" s="2"/>
      <c r="L1" s="2"/>
      <c r="M1" s="3"/>
      <c r="N1" s="3"/>
      <c r="O1" s="3"/>
      <c r="P1" s="3"/>
      <c r="Q1" s="3"/>
      <c r="R1" s="3"/>
      <c r="S1" s="3"/>
      <c r="T1" s="3"/>
      <c r="U1" s="3"/>
    </row>
    <row r="2" spans="1:21" ht="12.75" x14ac:dyDescent="0.2">
      <c r="A2" s="433"/>
      <c r="B2" s="433"/>
      <c r="C2" s="2"/>
      <c r="D2" s="2"/>
      <c r="E2" s="2"/>
      <c r="F2" s="2"/>
      <c r="G2" s="2"/>
      <c r="H2" s="2"/>
      <c r="I2" s="4"/>
      <c r="J2" s="4"/>
      <c r="K2" s="4"/>
      <c r="L2" s="4"/>
      <c r="M2" s="3"/>
      <c r="N2" s="3"/>
      <c r="O2" s="3"/>
      <c r="P2" s="3"/>
      <c r="Q2" s="3"/>
      <c r="R2" s="3"/>
      <c r="S2" s="3"/>
      <c r="T2" s="3"/>
      <c r="U2" s="3"/>
    </row>
    <row r="3" spans="1:21" ht="12.75" x14ac:dyDescent="0.2">
      <c r="A3" s="433"/>
      <c r="B3" s="433"/>
      <c r="C3" s="2"/>
      <c r="D3" s="2"/>
      <c r="E3" s="2"/>
      <c r="F3" s="2"/>
      <c r="G3" s="2"/>
      <c r="H3" s="2"/>
      <c r="I3" s="3"/>
      <c r="J3" s="3"/>
      <c r="K3" s="5"/>
      <c r="L3" s="64"/>
      <c r="M3" s="65" t="s">
        <v>180</v>
      </c>
      <c r="N3" s="3"/>
      <c r="O3" s="3"/>
      <c r="P3" s="3"/>
      <c r="Q3" s="3"/>
      <c r="R3" s="3"/>
      <c r="S3" s="3"/>
      <c r="T3" s="3"/>
      <c r="U3" s="3"/>
    </row>
    <row r="4" spans="1:21" ht="12.75" customHeight="1" x14ac:dyDescent="0.2">
      <c r="A4" s="433"/>
      <c r="B4" s="433"/>
      <c r="C4" s="2"/>
      <c r="D4" s="6"/>
      <c r="E4" s="6"/>
      <c r="F4" s="6"/>
      <c r="G4" s="6"/>
      <c r="H4" s="6"/>
      <c r="I4" s="3"/>
      <c r="J4" s="3"/>
      <c r="K4" s="434" t="s">
        <v>122</v>
      </c>
      <c r="L4" s="435"/>
      <c r="M4" s="66"/>
      <c r="N4" s="3"/>
      <c r="O4" s="3"/>
      <c r="P4" s="3"/>
      <c r="Q4" s="3"/>
      <c r="R4" s="3"/>
      <c r="S4" s="3"/>
      <c r="T4" s="3"/>
      <c r="U4" s="3"/>
    </row>
    <row r="5" spans="1:21" ht="12.75" x14ac:dyDescent="0.2">
      <c r="A5" s="433"/>
      <c r="B5" s="433"/>
      <c r="C5" s="2"/>
      <c r="D5" s="6"/>
      <c r="E5" s="6"/>
      <c r="F5" s="6"/>
      <c r="G5" s="6"/>
      <c r="H5" s="6"/>
      <c r="I5" s="6"/>
      <c r="J5" s="6"/>
      <c r="K5" s="6"/>
      <c r="L5" s="6"/>
      <c r="M5" s="3"/>
      <c r="N5" s="3"/>
      <c r="O5" s="3"/>
      <c r="P5" s="3"/>
      <c r="Q5" s="3"/>
      <c r="R5" s="3"/>
      <c r="S5" s="3"/>
      <c r="T5" s="3"/>
      <c r="U5" s="3"/>
    </row>
    <row r="6" spans="1:21" ht="12.75" customHeight="1" x14ac:dyDescent="0.2">
      <c r="A6" s="2"/>
      <c r="B6" s="436" t="s">
        <v>106</v>
      </c>
      <c r="C6" s="436"/>
      <c r="D6" s="436"/>
      <c r="E6" s="436"/>
      <c r="F6" s="436"/>
      <c r="G6" s="436"/>
      <c r="H6" s="436"/>
      <c r="I6" s="436"/>
      <c r="J6" s="436"/>
      <c r="K6" s="436"/>
      <c r="L6" s="436"/>
      <c r="M6" s="436"/>
      <c r="N6" s="3"/>
      <c r="O6" s="3"/>
      <c r="P6" s="3"/>
      <c r="Q6" s="3"/>
      <c r="R6" s="3"/>
      <c r="S6" s="3"/>
      <c r="T6" s="3"/>
      <c r="U6" s="3"/>
    </row>
    <row r="7" spans="1:21" ht="12.75" x14ac:dyDescent="0.2">
      <c r="A7" s="2"/>
      <c r="B7" s="436"/>
      <c r="C7" s="436"/>
      <c r="D7" s="436"/>
      <c r="E7" s="436"/>
      <c r="F7" s="436"/>
      <c r="G7" s="436"/>
      <c r="H7" s="436"/>
      <c r="I7" s="436"/>
      <c r="J7" s="436"/>
      <c r="K7" s="436"/>
      <c r="L7" s="436"/>
      <c r="M7" s="436"/>
      <c r="N7" s="3"/>
      <c r="O7" s="3"/>
      <c r="P7" s="3"/>
      <c r="Q7" s="3"/>
      <c r="R7" s="3"/>
      <c r="S7" s="3"/>
      <c r="T7" s="3"/>
      <c r="U7" s="3"/>
    </row>
    <row r="8" spans="1:21" ht="12.75" x14ac:dyDescent="0.2">
      <c r="A8" s="433"/>
      <c r="B8" s="433"/>
      <c r="C8" s="42"/>
      <c r="D8" s="42"/>
      <c r="E8" s="42"/>
      <c r="F8" s="42"/>
      <c r="G8" s="42"/>
      <c r="H8" s="42"/>
      <c r="I8" s="42"/>
      <c r="J8" s="42"/>
      <c r="K8" s="42"/>
      <c r="L8" s="67"/>
      <c r="M8" s="3"/>
      <c r="N8" s="3"/>
      <c r="O8" s="3"/>
      <c r="P8" s="3"/>
      <c r="Q8" s="3"/>
      <c r="R8" s="3"/>
      <c r="S8" s="3"/>
      <c r="T8" s="3"/>
      <c r="U8" s="3"/>
    </row>
    <row r="9" spans="1:21" ht="12.75" x14ac:dyDescent="0.2">
      <c r="A9" s="2"/>
      <c r="B9" s="81" t="s">
        <v>107</v>
      </c>
      <c r="C9" s="81"/>
      <c r="D9" s="2"/>
      <c r="E9" s="2"/>
      <c r="F9" s="2"/>
      <c r="G9" s="2"/>
      <c r="H9" s="2"/>
      <c r="I9" s="2"/>
      <c r="J9" s="2"/>
      <c r="K9" s="2"/>
      <c r="L9" s="2"/>
      <c r="M9" s="3"/>
      <c r="N9" s="3"/>
      <c r="O9" s="3"/>
      <c r="P9" s="3"/>
      <c r="Q9" s="3"/>
      <c r="R9" s="3"/>
      <c r="S9" s="3"/>
      <c r="T9" s="3"/>
      <c r="U9" s="3"/>
    </row>
    <row r="10" spans="1:21" ht="12.75" x14ac:dyDescent="0.2">
      <c r="A10" s="2"/>
      <c r="B10" s="437" t="s">
        <v>123</v>
      </c>
      <c r="C10" s="438"/>
      <c r="D10" s="438"/>
      <c r="E10" s="438"/>
      <c r="F10" s="439"/>
      <c r="G10" s="440" t="s">
        <v>236</v>
      </c>
      <c r="H10" s="440"/>
      <c r="I10" s="440"/>
      <c r="J10" s="440"/>
      <c r="K10" s="440"/>
      <c r="L10" s="440"/>
      <c r="M10" s="3"/>
      <c r="N10" s="3"/>
      <c r="O10" s="3"/>
      <c r="P10" s="3"/>
      <c r="Q10" s="3"/>
      <c r="R10" s="3"/>
      <c r="S10" s="3"/>
      <c r="T10" s="3"/>
      <c r="U10" s="3"/>
    </row>
    <row r="11" spans="1:21" ht="12.75" x14ac:dyDescent="0.2">
      <c r="A11" s="2"/>
      <c r="B11" s="440"/>
      <c r="C11" s="440"/>
      <c r="D11" s="440"/>
      <c r="E11" s="440"/>
      <c r="F11" s="440"/>
      <c r="G11" s="440" t="s">
        <v>196</v>
      </c>
      <c r="H11" s="440"/>
      <c r="I11" s="440"/>
      <c r="J11" s="440"/>
      <c r="K11" s="440"/>
      <c r="L11" s="440"/>
      <c r="M11" s="3"/>
      <c r="N11" s="3"/>
      <c r="O11" s="3"/>
      <c r="P11" s="3"/>
      <c r="Q11" s="3"/>
      <c r="R11" s="3"/>
      <c r="S11" s="3"/>
      <c r="T11" s="3"/>
      <c r="U11" s="3"/>
    </row>
    <row r="12" spans="1:21" ht="12.75" x14ac:dyDescent="0.2">
      <c r="A12" s="2"/>
      <c r="B12" s="437" t="s">
        <v>108</v>
      </c>
      <c r="C12" s="438"/>
      <c r="D12" s="438"/>
      <c r="E12" s="438"/>
      <c r="F12" s="439"/>
      <c r="G12" s="440" t="s">
        <v>124</v>
      </c>
      <c r="H12" s="440"/>
      <c r="I12" s="440"/>
      <c r="J12" s="440"/>
      <c r="K12" s="440"/>
      <c r="L12" s="440"/>
      <c r="M12" s="3"/>
      <c r="N12" s="3"/>
      <c r="O12" s="3"/>
      <c r="P12" s="3"/>
      <c r="Q12" s="3"/>
      <c r="R12" s="3"/>
      <c r="S12" s="3"/>
      <c r="T12" s="3"/>
      <c r="U12" s="3"/>
    </row>
    <row r="13" spans="1:21" ht="12.75" x14ac:dyDescent="0.2">
      <c r="A13" s="2"/>
      <c r="B13" s="437"/>
      <c r="C13" s="438"/>
      <c r="D13" s="438"/>
      <c r="E13" s="438"/>
      <c r="F13" s="439"/>
      <c r="G13" s="440"/>
      <c r="H13" s="440"/>
      <c r="I13" s="440"/>
      <c r="J13" s="440"/>
      <c r="K13" s="440"/>
      <c r="L13" s="440"/>
      <c r="M13" s="3"/>
      <c r="N13" s="3"/>
      <c r="O13" s="3"/>
      <c r="P13" s="3"/>
      <c r="Q13" s="3"/>
      <c r="R13" s="3"/>
      <c r="S13" s="3"/>
      <c r="T13" s="3"/>
      <c r="U13" s="3"/>
    </row>
    <row r="14" spans="1:21" ht="12.75" x14ac:dyDescent="0.2">
      <c r="A14" s="2"/>
      <c r="B14" s="437" t="s">
        <v>109</v>
      </c>
      <c r="C14" s="438"/>
      <c r="D14" s="438"/>
      <c r="E14" s="438"/>
      <c r="F14" s="439"/>
      <c r="G14" s="441" t="s">
        <v>237</v>
      </c>
      <c r="H14" s="441"/>
      <c r="I14" s="441"/>
      <c r="J14" s="441"/>
      <c r="K14" s="441"/>
      <c r="L14" s="441"/>
      <c r="M14" s="3"/>
      <c r="N14" s="3"/>
      <c r="O14" s="3"/>
      <c r="P14" s="3"/>
      <c r="Q14" s="3"/>
      <c r="R14" s="3"/>
      <c r="S14" s="3"/>
      <c r="T14" s="3"/>
      <c r="U14" s="3"/>
    </row>
    <row r="15" spans="1:21" ht="12.75" x14ac:dyDescent="0.2">
      <c r="A15" s="2"/>
      <c r="B15" s="437"/>
      <c r="C15" s="438"/>
      <c r="D15" s="438"/>
      <c r="E15" s="438"/>
      <c r="F15" s="439"/>
      <c r="G15" s="442"/>
      <c r="H15" s="442"/>
      <c r="I15" s="442"/>
      <c r="J15" s="442"/>
      <c r="K15" s="442"/>
      <c r="L15" s="442"/>
      <c r="M15" s="3"/>
      <c r="N15" s="3"/>
      <c r="O15" s="3"/>
      <c r="P15" s="3"/>
      <c r="Q15" s="3"/>
      <c r="R15" s="3"/>
      <c r="S15" s="3"/>
      <c r="T15" s="3"/>
      <c r="U15" s="3"/>
    </row>
    <row r="16" spans="1:21" ht="12.75" x14ac:dyDescent="0.2">
      <c r="A16" s="433"/>
      <c r="B16" s="433"/>
      <c r="C16" s="2"/>
      <c r="D16" s="2"/>
      <c r="E16" s="2"/>
      <c r="F16" s="2"/>
      <c r="G16" s="2"/>
      <c r="H16" s="2"/>
      <c r="I16" s="2"/>
      <c r="J16" s="2"/>
      <c r="K16" s="2"/>
      <c r="L16" s="2"/>
      <c r="M16" s="3"/>
      <c r="N16" s="3"/>
      <c r="O16" s="3"/>
      <c r="P16" s="3"/>
      <c r="Q16" s="3"/>
      <c r="R16" s="3"/>
      <c r="S16" s="3"/>
      <c r="T16" s="3"/>
      <c r="U16" s="3"/>
    </row>
    <row r="17" spans="1:21" ht="12.75" x14ac:dyDescent="0.2">
      <c r="A17" s="2"/>
      <c r="B17" s="443"/>
      <c r="C17" s="443"/>
      <c r="D17" s="2"/>
      <c r="E17" s="3"/>
      <c r="F17" s="2"/>
      <c r="G17" s="2"/>
      <c r="H17" s="2"/>
      <c r="I17" s="2"/>
      <c r="J17" s="2"/>
      <c r="K17" s="2"/>
      <c r="L17" s="2"/>
      <c r="M17" s="3"/>
      <c r="N17" s="3"/>
      <c r="O17" s="3"/>
      <c r="P17" s="3"/>
      <c r="Q17" s="3"/>
      <c r="R17" s="3"/>
      <c r="S17" s="3"/>
      <c r="T17" s="3"/>
      <c r="U17" s="3"/>
    </row>
    <row r="18" spans="1:21" ht="12.75" x14ac:dyDescent="0.2">
      <c r="A18" s="2"/>
      <c r="B18" s="69" t="s">
        <v>110</v>
      </c>
      <c r="C18" s="69"/>
      <c r="D18" s="70"/>
      <c r="E18" s="70"/>
      <c r="F18" s="70"/>
      <c r="G18" s="70"/>
      <c r="H18" s="4"/>
      <c r="I18" s="4"/>
      <c r="J18" s="4"/>
      <c r="K18" s="4"/>
      <c r="L18" s="3"/>
      <c r="M18" s="3"/>
      <c r="N18" s="3"/>
      <c r="O18" s="3"/>
      <c r="P18" s="3"/>
      <c r="Q18" s="3"/>
      <c r="R18" s="3"/>
      <c r="S18" s="3"/>
      <c r="T18" s="3"/>
      <c r="U18" s="3"/>
    </row>
    <row r="19" spans="1:21" ht="12.75" customHeight="1" x14ac:dyDescent="0.2">
      <c r="A19" s="2"/>
      <c r="B19" s="444" t="s">
        <v>111</v>
      </c>
      <c r="C19" s="447" t="s">
        <v>112</v>
      </c>
      <c r="D19" s="450" t="s">
        <v>60</v>
      </c>
      <c r="E19" s="451"/>
      <c r="F19" s="456" t="s">
        <v>61</v>
      </c>
      <c r="G19" s="457"/>
      <c r="H19" s="458"/>
      <c r="I19" s="459" t="s">
        <v>125</v>
      </c>
      <c r="J19" s="460"/>
      <c r="K19" s="460"/>
      <c r="L19" s="460"/>
      <c r="M19" s="460"/>
      <c r="N19" s="460"/>
      <c r="O19" s="460"/>
      <c r="P19" s="461"/>
      <c r="Q19" s="462" t="s">
        <v>63</v>
      </c>
      <c r="R19" s="3"/>
      <c r="S19" s="3"/>
    </row>
    <row r="20" spans="1:21" ht="22.5" customHeight="1" x14ac:dyDescent="0.2">
      <c r="A20" s="2"/>
      <c r="B20" s="445"/>
      <c r="C20" s="448"/>
      <c r="D20" s="452"/>
      <c r="E20" s="453"/>
      <c r="F20" s="462" t="s">
        <v>92</v>
      </c>
      <c r="G20" s="465" t="s">
        <v>93</v>
      </c>
      <c r="H20" s="466"/>
      <c r="I20" s="459" t="s">
        <v>94</v>
      </c>
      <c r="J20" s="460"/>
      <c r="K20" s="460"/>
      <c r="L20" s="461"/>
      <c r="M20" s="459" t="s">
        <v>49</v>
      </c>
      <c r="N20" s="461"/>
      <c r="O20" s="447" t="s">
        <v>50</v>
      </c>
      <c r="P20" s="447" t="s">
        <v>62</v>
      </c>
      <c r="Q20" s="463"/>
      <c r="R20" s="3"/>
    </row>
    <row r="21" spans="1:21" ht="12.75" customHeight="1" x14ac:dyDescent="0.2">
      <c r="A21" s="2"/>
      <c r="B21" s="445"/>
      <c r="C21" s="448"/>
      <c r="D21" s="452"/>
      <c r="E21" s="453"/>
      <c r="F21" s="463"/>
      <c r="G21" s="467"/>
      <c r="H21" s="468"/>
      <c r="I21" s="459" t="s">
        <v>51</v>
      </c>
      <c r="J21" s="461"/>
      <c r="K21" s="459" t="s">
        <v>166</v>
      </c>
      <c r="L21" s="461"/>
      <c r="M21" s="447" t="s">
        <v>97</v>
      </c>
      <c r="N21" s="447" t="s">
        <v>98</v>
      </c>
      <c r="O21" s="448"/>
      <c r="P21" s="448"/>
      <c r="Q21" s="463"/>
      <c r="R21" s="3"/>
    </row>
    <row r="22" spans="1:21" ht="47.25" customHeight="1" x14ac:dyDescent="0.2">
      <c r="A22" s="2"/>
      <c r="B22" s="446"/>
      <c r="C22" s="449"/>
      <c r="D22" s="454"/>
      <c r="E22" s="455"/>
      <c r="F22" s="464"/>
      <c r="G22" s="469"/>
      <c r="H22" s="470"/>
      <c r="I22" s="73" t="s">
        <v>126</v>
      </c>
      <c r="J22" s="73" t="s">
        <v>127</v>
      </c>
      <c r="K22" s="73" t="s">
        <v>126</v>
      </c>
      <c r="L22" s="73" t="s">
        <v>127</v>
      </c>
      <c r="M22" s="449"/>
      <c r="N22" s="449"/>
      <c r="O22" s="449"/>
      <c r="P22" s="449"/>
      <c r="Q22" s="464"/>
      <c r="R22" s="3"/>
    </row>
    <row r="23" spans="1:21" ht="12.75" customHeight="1" x14ac:dyDescent="0.2">
      <c r="A23" s="2"/>
      <c r="B23" s="73" t="s">
        <v>128</v>
      </c>
      <c r="C23" s="72" t="s">
        <v>129</v>
      </c>
      <c r="D23" s="459" t="s">
        <v>133</v>
      </c>
      <c r="E23" s="461"/>
      <c r="F23" s="71" t="s">
        <v>134</v>
      </c>
      <c r="G23" s="456" t="s">
        <v>135</v>
      </c>
      <c r="H23" s="458"/>
      <c r="I23" s="73" t="s">
        <v>136</v>
      </c>
      <c r="J23" s="73" t="s">
        <v>137</v>
      </c>
      <c r="K23" s="73" t="s">
        <v>138</v>
      </c>
      <c r="L23" s="73" t="s">
        <v>139</v>
      </c>
      <c r="M23" s="73" t="s">
        <v>140</v>
      </c>
      <c r="N23" s="73" t="s">
        <v>141</v>
      </c>
      <c r="O23" s="73" t="s">
        <v>142</v>
      </c>
      <c r="P23" s="73" t="s">
        <v>143</v>
      </c>
      <c r="Q23" s="74" t="s">
        <v>144</v>
      </c>
      <c r="R23" s="3"/>
    </row>
    <row r="24" spans="1:21" ht="12.75" x14ac:dyDescent="0.2">
      <c r="A24" s="2"/>
      <c r="B24" s="73">
        <v>1</v>
      </c>
      <c r="C24" s="82" t="s">
        <v>239</v>
      </c>
      <c r="D24" s="483">
        <f>'Datos para Certificación'!D7</f>
        <v>34227329</v>
      </c>
      <c r="E24" s="484"/>
      <c r="F24" s="83">
        <f>'Datos para Certificación'!E7</f>
        <v>525006</v>
      </c>
      <c r="G24" s="485">
        <f>'Datos para Certificación'!F7</f>
        <v>8000000</v>
      </c>
      <c r="H24" s="486"/>
      <c r="I24" s="84"/>
      <c r="J24" s="84">
        <f>'Datos para Certificación'!H7</f>
        <v>31442</v>
      </c>
      <c r="K24" s="84"/>
      <c r="L24" s="84">
        <f>'Datos para Certificación'!J7</f>
        <v>46233</v>
      </c>
      <c r="M24" s="84"/>
      <c r="N24" s="84"/>
      <c r="O24" s="84">
        <f>'Datos para Certificación'!M7</f>
        <v>241679.99999999997</v>
      </c>
      <c r="P24" s="84">
        <f>'Datos para Certificación'!N7</f>
        <v>135406</v>
      </c>
      <c r="Q24" s="74">
        <v>1</v>
      </c>
      <c r="R24" s="3"/>
    </row>
    <row r="25" spans="1:21" ht="12.75" x14ac:dyDescent="0.2">
      <c r="A25" s="2"/>
      <c r="B25" s="73">
        <v>2</v>
      </c>
      <c r="C25" s="82" t="s">
        <v>240</v>
      </c>
      <c r="D25" s="483">
        <f>'Datos para Certificación'!D8</f>
        <v>34227328</v>
      </c>
      <c r="E25" s="484"/>
      <c r="F25" s="83">
        <f>'Datos para Certificación'!E8</f>
        <v>525006</v>
      </c>
      <c r="G25" s="485">
        <f>'Datos para Certificación'!F8</f>
        <v>8000000</v>
      </c>
      <c r="H25" s="486"/>
      <c r="I25" s="84"/>
      <c r="J25" s="84">
        <f>'Datos para Certificación'!H8</f>
        <v>31441</v>
      </c>
      <c r="K25" s="84"/>
      <c r="L25" s="84">
        <f>'Datos para Certificación'!J8</f>
        <v>46233</v>
      </c>
      <c r="M25" s="84"/>
      <c r="N25" s="84"/>
      <c r="O25" s="84">
        <f>'Datos para Certificación'!M8</f>
        <v>241679.99999999997</v>
      </c>
      <c r="P25" s="84">
        <f>'Datos para Certificación'!N8</f>
        <v>135405</v>
      </c>
      <c r="Q25" s="74">
        <v>2</v>
      </c>
      <c r="R25" s="3"/>
    </row>
    <row r="26" spans="1:21" ht="12.75" customHeight="1" x14ac:dyDescent="0.2">
      <c r="A26" s="2"/>
      <c r="B26" s="75"/>
      <c r="C26" s="75"/>
      <c r="D26" s="75"/>
      <c r="E26" s="75"/>
      <c r="F26" s="75"/>
      <c r="G26" s="75"/>
      <c r="H26" s="75"/>
      <c r="I26" s="75"/>
      <c r="J26" s="75"/>
      <c r="K26" s="75"/>
      <c r="L26" s="75"/>
      <c r="M26" s="75"/>
      <c r="N26" s="75"/>
      <c r="O26" s="75"/>
      <c r="P26" s="75"/>
      <c r="Q26" s="75"/>
      <c r="R26" s="3"/>
      <c r="S26" s="3"/>
    </row>
    <row r="27" spans="1:21" ht="12.75" customHeight="1" x14ac:dyDescent="0.2">
      <c r="A27" s="433"/>
      <c r="B27" s="433"/>
      <c r="C27" s="76"/>
      <c r="D27" s="76"/>
      <c r="E27" s="76"/>
      <c r="F27" s="76"/>
      <c r="G27" s="76"/>
      <c r="H27" s="76"/>
      <c r="I27" s="76"/>
      <c r="J27" s="76"/>
      <c r="K27" s="76"/>
      <c r="L27" s="76"/>
      <c r="M27" s="77"/>
      <c r="N27" s="77"/>
      <c r="O27" s="77"/>
      <c r="P27" s="77"/>
      <c r="Q27" s="77"/>
      <c r="R27" s="3"/>
      <c r="S27" s="3"/>
      <c r="T27" s="3"/>
      <c r="U27" s="3"/>
    </row>
    <row r="28" spans="1:21" ht="12.75" customHeight="1" x14ac:dyDescent="0.2">
      <c r="A28" s="2"/>
      <c r="B28" s="471" t="s">
        <v>52</v>
      </c>
      <c r="C28" s="471"/>
      <c r="D28" s="471"/>
      <c r="E28" s="471"/>
      <c r="F28" s="471"/>
      <c r="G28" s="471"/>
      <c r="H28" s="471"/>
      <c r="I28" s="471"/>
      <c r="J28" s="471"/>
      <c r="K28" s="471"/>
      <c r="L28" s="471"/>
      <c r="M28" s="471"/>
      <c r="N28" s="471"/>
      <c r="O28" s="471"/>
      <c r="P28" s="471"/>
      <c r="Q28" s="78"/>
      <c r="R28" s="3"/>
      <c r="S28" s="3"/>
    </row>
    <row r="29" spans="1:21" ht="25.5" customHeight="1" x14ac:dyDescent="0.2">
      <c r="A29" s="2"/>
      <c r="B29" s="472" t="s">
        <v>53</v>
      </c>
      <c r="C29" s="472"/>
      <c r="D29" s="472" t="s">
        <v>60</v>
      </c>
      <c r="E29" s="472"/>
      <c r="F29" s="472" t="s">
        <v>61</v>
      </c>
      <c r="G29" s="472"/>
      <c r="H29" s="472"/>
      <c r="I29" s="472" t="s">
        <v>70</v>
      </c>
      <c r="J29" s="472"/>
      <c r="K29" s="472"/>
      <c r="L29" s="472"/>
      <c r="M29" s="472"/>
      <c r="N29" s="472"/>
      <c r="O29" s="472"/>
      <c r="P29" s="472"/>
      <c r="Q29" s="79"/>
      <c r="R29" s="3"/>
      <c r="S29" s="3"/>
    </row>
    <row r="30" spans="1:21" ht="42.75" customHeight="1" x14ac:dyDescent="0.2">
      <c r="A30" s="2"/>
      <c r="B30" s="472"/>
      <c r="C30" s="472"/>
      <c r="D30" s="472"/>
      <c r="E30" s="472"/>
      <c r="F30" s="472" t="s">
        <v>92</v>
      </c>
      <c r="G30" s="472" t="s">
        <v>93</v>
      </c>
      <c r="H30" s="472"/>
      <c r="I30" s="472" t="s">
        <v>94</v>
      </c>
      <c r="J30" s="472"/>
      <c r="K30" s="472"/>
      <c r="L30" s="472"/>
      <c r="M30" s="472" t="s">
        <v>49</v>
      </c>
      <c r="N30" s="472"/>
      <c r="O30" s="472" t="s">
        <v>50</v>
      </c>
      <c r="P30" s="472" t="s">
        <v>71</v>
      </c>
      <c r="Q30" s="3"/>
      <c r="R30" s="3"/>
    </row>
    <row r="31" spans="1:21" ht="12" customHeight="1" x14ac:dyDescent="0.2">
      <c r="A31" s="2"/>
      <c r="B31" s="472"/>
      <c r="C31" s="472"/>
      <c r="D31" s="472"/>
      <c r="E31" s="472"/>
      <c r="F31" s="472"/>
      <c r="G31" s="472"/>
      <c r="H31" s="472"/>
      <c r="I31" s="472" t="s">
        <v>51</v>
      </c>
      <c r="J31" s="472"/>
      <c r="K31" s="472" t="s">
        <v>166</v>
      </c>
      <c r="L31" s="472"/>
      <c r="M31" s="472" t="s">
        <v>97</v>
      </c>
      <c r="N31" s="472" t="s">
        <v>238</v>
      </c>
      <c r="O31" s="472"/>
      <c r="P31" s="472"/>
      <c r="Q31" s="3"/>
      <c r="R31" s="3"/>
    </row>
    <row r="32" spans="1:21" ht="49.5" customHeight="1" x14ac:dyDescent="0.2">
      <c r="A32" s="2"/>
      <c r="B32" s="472"/>
      <c r="C32" s="472"/>
      <c r="D32" s="472"/>
      <c r="E32" s="472"/>
      <c r="F32" s="472"/>
      <c r="G32" s="472"/>
      <c r="H32" s="472"/>
      <c r="I32" s="73" t="s">
        <v>126</v>
      </c>
      <c r="J32" s="73" t="s">
        <v>127</v>
      </c>
      <c r="K32" s="73" t="s">
        <v>126</v>
      </c>
      <c r="L32" s="73" t="s">
        <v>127</v>
      </c>
      <c r="M32" s="472"/>
      <c r="N32" s="472"/>
      <c r="O32" s="472"/>
      <c r="P32" s="472"/>
      <c r="Q32" s="3"/>
      <c r="R32" s="3"/>
    </row>
    <row r="33" spans="1:21" ht="12.75" x14ac:dyDescent="0.2">
      <c r="A33" s="2"/>
      <c r="B33" s="456" t="s">
        <v>145</v>
      </c>
      <c r="C33" s="458"/>
      <c r="D33" s="476" t="s">
        <v>146</v>
      </c>
      <c r="E33" s="477"/>
      <c r="F33" s="68" t="s">
        <v>147</v>
      </c>
      <c r="G33" s="456" t="s">
        <v>148</v>
      </c>
      <c r="H33" s="458"/>
      <c r="I33" s="74" t="s">
        <v>149</v>
      </c>
      <c r="J33" s="74" t="s">
        <v>150</v>
      </c>
      <c r="K33" s="74" t="s">
        <v>151</v>
      </c>
      <c r="L33" s="74" t="s">
        <v>152</v>
      </c>
      <c r="M33" s="74" t="s">
        <v>153</v>
      </c>
      <c r="N33" s="74" t="s">
        <v>154</v>
      </c>
      <c r="O33" s="74" t="s">
        <v>155</v>
      </c>
      <c r="P33" s="74" t="s">
        <v>156</v>
      </c>
      <c r="Q33" s="3"/>
      <c r="R33" s="3"/>
    </row>
    <row r="34" spans="1:21" ht="12.75" x14ac:dyDescent="0.2">
      <c r="A34" s="2"/>
      <c r="B34" s="456">
        <f>+COUNT(Q24:Q25)</f>
        <v>2</v>
      </c>
      <c r="C34" s="458"/>
      <c r="D34" s="487">
        <f>+SUM(D24:E25)</f>
        <v>68454657</v>
      </c>
      <c r="E34" s="477"/>
      <c r="F34" s="85">
        <f>+SUM(F24:F25)</f>
        <v>1050012</v>
      </c>
      <c r="G34" s="488">
        <f>+SUM(G24:H25)</f>
        <v>16000000</v>
      </c>
      <c r="H34" s="458"/>
      <c r="I34" s="74"/>
      <c r="J34" s="86">
        <f>SUM(J24:J25)</f>
        <v>62883</v>
      </c>
      <c r="K34" s="74"/>
      <c r="L34" s="86">
        <f>SUM(L24:L25)</f>
        <v>92466</v>
      </c>
      <c r="M34" s="74"/>
      <c r="N34" s="74"/>
      <c r="O34" s="86">
        <f>SUM(O24:O25)</f>
        <v>483359.99999999994</v>
      </c>
      <c r="P34" s="86">
        <f>SUM(P24:P25)</f>
        <v>270811</v>
      </c>
      <c r="Q34" s="3"/>
      <c r="R34" s="3"/>
    </row>
    <row r="35" spans="1:21" ht="12.75" x14ac:dyDescent="0.2">
      <c r="A35" s="433"/>
      <c r="B35" s="433"/>
      <c r="C35" s="80"/>
      <c r="D35" s="80"/>
      <c r="E35" s="80"/>
      <c r="F35" s="4"/>
      <c r="G35" s="4"/>
      <c r="H35" s="80"/>
      <c r="I35" s="70"/>
      <c r="J35" s="70"/>
      <c r="K35" s="80"/>
      <c r="L35" s="4"/>
      <c r="M35" s="4"/>
      <c r="N35" s="3"/>
      <c r="O35" s="3"/>
      <c r="P35" s="3"/>
      <c r="Q35" s="3"/>
      <c r="R35" s="3"/>
      <c r="S35" s="3"/>
      <c r="T35" s="3"/>
      <c r="U35" s="3"/>
    </row>
    <row r="36" spans="1:21" ht="12.75" x14ac:dyDescent="0.2">
      <c r="A36" s="433"/>
      <c r="B36" s="433"/>
      <c r="C36" s="80"/>
      <c r="D36" s="80"/>
      <c r="E36" s="80"/>
      <c r="F36" s="4"/>
      <c r="G36" s="4"/>
      <c r="H36" s="80"/>
      <c r="I36" s="70"/>
      <c r="J36" s="70"/>
      <c r="K36" s="80"/>
      <c r="L36" s="4"/>
      <c r="M36" s="4"/>
      <c r="N36" s="3"/>
      <c r="O36" s="3"/>
      <c r="P36" s="3"/>
      <c r="Q36" s="3"/>
      <c r="R36" s="3"/>
      <c r="S36" s="3"/>
      <c r="T36" s="3"/>
      <c r="U36" s="3"/>
    </row>
    <row r="37" spans="1:21" ht="12.75" x14ac:dyDescent="0.2">
      <c r="A37" s="433"/>
      <c r="B37" s="433"/>
      <c r="C37" s="80"/>
      <c r="D37" s="80"/>
      <c r="E37" s="80"/>
      <c r="F37" s="4"/>
      <c r="G37" s="4"/>
      <c r="H37" s="80"/>
      <c r="I37" s="70"/>
      <c r="J37" s="70"/>
      <c r="K37" s="80"/>
      <c r="L37" s="4"/>
      <c r="M37" s="4"/>
      <c r="N37" s="3"/>
      <c r="O37" s="3"/>
      <c r="P37" s="3"/>
      <c r="Q37" s="3"/>
      <c r="R37" s="3"/>
      <c r="S37" s="3"/>
      <c r="T37" s="3"/>
      <c r="U37" s="3"/>
    </row>
    <row r="38" spans="1:21" ht="21.75" customHeight="1" x14ac:dyDescent="0.2">
      <c r="A38" s="3"/>
      <c r="B38" s="478" t="s">
        <v>72</v>
      </c>
      <c r="C38" s="478"/>
      <c r="D38" s="478"/>
      <c r="E38" s="478"/>
      <c r="F38" s="478"/>
      <c r="G38" s="478"/>
      <c r="H38" s="478"/>
      <c r="I38" s="478"/>
      <c r="J38" s="478"/>
      <c r="K38" s="478"/>
      <c r="L38" s="3"/>
      <c r="M38" s="3"/>
      <c r="N38" s="3"/>
      <c r="O38" s="3"/>
      <c r="P38" s="3"/>
      <c r="Q38" s="3"/>
      <c r="R38" s="3"/>
      <c r="S38" s="3"/>
      <c r="T38" s="3"/>
      <c r="U38" s="3"/>
    </row>
    <row r="39" spans="1:21" ht="12.75" customHeight="1" x14ac:dyDescent="0.2">
      <c r="A39" s="3"/>
      <c r="B39" s="478"/>
      <c r="C39" s="478"/>
      <c r="D39" s="478"/>
      <c r="E39" s="478"/>
      <c r="F39" s="478"/>
      <c r="G39" s="478"/>
      <c r="H39" s="478"/>
      <c r="I39" s="478"/>
      <c r="J39" s="478"/>
      <c r="K39" s="478"/>
      <c r="L39" s="3"/>
      <c r="M39" s="3"/>
      <c r="N39" s="3"/>
      <c r="O39" s="3"/>
      <c r="P39" s="3"/>
      <c r="Q39" s="3"/>
      <c r="R39" s="3"/>
      <c r="S39" s="3"/>
      <c r="T39" s="3"/>
      <c r="U39" s="3"/>
    </row>
    <row r="40" spans="1:21" ht="12.75" x14ac:dyDescent="0.2">
      <c r="A40" s="443"/>
      <c r="B40" s="443"/>
      <c r="C40" s="3"/>
      <c r="D40" s="3"/>
      <c r="E40" s="3"/>
      <c r="F40" s="3"/>
      <c r="G40" s="3"/>
      <c r="H40" s="3"/>
      <c r="I40" s="3"/>
      <c r="J40" s="3"/>
      <c r="K40" s="3"/>
      <c r="L40" s="3"/>
      <c r="M40" s="3"/>
      <c r="N40" s="3"/>
      <c r="O40" s="3"/>
      <c r="P40" s="3"/>
      <c r="Q40" s="3"/>
      <c r="R40" s="3"/>
      <c r="S40" s="3"/>
      <c r="T40" s="3"/>
      <c r="U40" s="3"/>
    </row>
    <row r="41" spans="1:21" ht="12" customHeight="1" x14ac:dyDescent="0.2">
      <c r="A41" s="3"/>
      <c r="B41" s="479" t="s">
        <v>157</v>
      </c>
      <c r="C41" s="480"/>
      <c r="D41" s="481"/>
      <c r="E41" s="3"/>
      <c r="F41" s="3"/>
      <c r="G41" s="3"/>
      <c r="H41" s="3"/>
      <c r="I41" s="3"/>
      <c r="J41" s="3"/>
      <c r="K41" s="3"/>
      <c r="L41" s="482"/>
      <c r="M41" s="482"/>
      <c r="N41" s="482"/>
      <c r="O41" s="482"/>
      <c r="P41" s="482"/>
      <c r="Q41" s="482"/>
      <c r="R41" s="482"/>
      <c r="S41" s="482"/>
      <c r="T41" s="482"/>
      <c r="U41" s="482"/>
    </row>
    <row r="42" spans="1:21" ht="12.75" customHeight="1" x14ac:dyDescent="0.2">
      <c r="A42" s="3"/>
      <c r="B42" s="473"/>
      <c r="C42" s="474"/>
      <c r="D42" s="475"/>
      <c r="E42" s="3"/>
      <c r="F42" s="3"/>
      <c r="G42" s="3"/>
      <c r="H42" s="3"/>
      <c r="I42" s="3"/>
      <c r="J42" s="3"/>
      <c r="K42" s="3"/>
      <c r="L42" s="3"/>
      <c r="M42" s="3"/>
      <c r="N42" s="3"/>
      <c r="O42" s="3"/>
      <c r="P42" s="3"/>
      <c r="Q42" s="3"/>
      <c r="R42" s="3"/>
      <c r="S42" s="3"/>
      <c r="T42" s="3"/>
      <c r="U42" s="3"/>
    </row>
    <row r="43" spans="1:21" ht="12.75" x14ac:dyDescent="0.2">
      <c r="A43" s="443"/>
      <c r="B43" s="443"/>
      <c r="C43" s="3"/>
      <c r="D43" s="3"/>
      <c r="E43" s="3"/>
      <c r="F43" s="3"/>
      <c r="G43" s="3"/>
      <c r="H43" s="3"/>
      <c r="I43" s="3"/>
      <c r="J43" s="3"/>
      <c r="K43" s="3"/>
      <c r="L43" s="3"/>
      <c r="M43" s="3"/>
      <c r="N43" s="3"/>
      <c r="O43" s="3"/>
      <c r="P43" s="3"/>
      <c r="Q43" s="3"/>
      <c r="R43" s="3"/>
      <c r="S43" s="3"/>
      <c r="T43" s="3"/>
      <c r="U43" s="3"/>
    </row>
    <row r="44" spans="1:21" ht="12.75" x14ac:dyDescent="0.2">
      <c r="A44" s="443"/>
      <c r="B44" s="443"/>
      <c r="C44" s="3"/>
      <c r="D44" s="3"/>
      <c r="E44" s="3"/>
      <c r="F44" s="3"/>
      <c r="G44" s="3"/>
      <c r="H44" s="3"/>
      <c r="I44" s="3"/>
      <c r="J44" s="3"/>
      <c r="K44" s="3"/>
      <c r="L44" s="3"/>
      <c r="M44" s="3"/>
      <c r="N44" s="3"/>
      <c r="O44" s="3"/>
      <c r="P44" s="3"/>
      <c r="Q44" s="3"/>
      <c r="R44" s="3"/>
      <c r="S44" s="3"/>
      <c r="T44" s="3"/>
      <c r="U44" s="3"/>
    </row>
    <row r="45" spans="1:21" ht="15" x14ac:dyDescent="0.2">
      <c r="A45" s="443"/>
      <c r="B45" s="443"/>
      <c r="C45" s="3"/>
      <c r="D45" s="3"/>
      <c r="E45" s="3"/>
      <c r="F45" s="3"/>
      <c r="G45" s="3"/>
      <c r="H45" s="3"/>
      <c r="I45" s="3"/>
      <c r="J45" s="3"/>
      <c r="K45" s="482"/>
      <c r="L45" s="482"/>
      <c r="M45" s="3"/>
      <c r="N45" s="3"/>
      <c r="O45" s="3"/>
      <c r="P45" s="3"/>
      <c r="Q45" s="3"/>
      <c r="R45" s="3"/>
      <c r="S45" s="3"/>
      <c r="T45" s="3"/>
      <c r="U45" s="3"/>
    </row>
    <row r="46" spans="1:21" ht="12.75" x14ac:dyDescent="0.2">
      <c r="A46" s="443"/>
      <c r="B46" s="443"/>
      <c r="C46" s="3"/>
      <c r="D46" s="3"/>
      <c r="E46" s="3"/>
      <c r="F46" s="3"/>
      <c r="G46" s="3"/>
      <c r="H46" s="3"/>
      <c r="I46" s="3"/>
      <c r="J46" s="3"/>
      <c r="K46" s="482"/>
      <c r="L46" s="3"/>
      <c r="M46" s="3"/>
      <c r="N46" s="3"/>
      <c r="O46" s="3"/>
      <c r="P46" s="3"/>
      <c r="Q46" s="3"/>
      <c r="R46" s="3"/>
      <c r="S46" s="3"/>
      <c r="T46" s="3"/>
      <c r="U46" s="3"/>
    </row>
    <row r="47" spans="1:21" ht="12.75" x14ac:dyDescent="0.2">
      <c r="A47" s="443"/>
      <c r="B47" s="443"/>
      <c r="C47" s="3"/>
      <c r="D47" s="3"/>
      <c r="E47" s="3"/>
      <c r="F47" s="3"/>
      <c r="G47" s="3"/>
      <c r="H47" s="3"/>
      <c r="I47" s="3"/>
      <c r="J47" s="3"/>
      <c r="K47" s="482"/>
      <c r="L47" s="3"/>
      <c r="M47" s="3"/>
      <c r="N47" s="3"/>
      <c r="O47" s="3"/>
      <c r="P47" s="3"/>
      <c r="Q47" s="3"/>
      <c r="R47" s="3"/>
      <c r="S47" s="3"/>
      <c r="T47" s="3"/>
      <c r="U47" s="3"/>
    </row>
  </sheetData>
  <mergeCells count="81">
    <mergeCell ref="D24:E24"/>
    <mergeCell ref="G24:H24"/>
    <mergeCell ref="D25:E25"/>
    <mergeCell ref="G25:H25"/>
    <mergeCell ref="B34:C34"/>
    <mergeCell ref="D34:E34"/>
    <mergeCell ref="G34:H34"/>
    <mergeCell ref="A43:B43"/>
    <mergeCell ref="A44:B44"/>
    <mergeCell ref="A45:B45"/>
    <mergeCell ref="K45:L45"/>
    <mergeCell ref="A46:B46"/>
    <mergeCell ref="K46:K47"/>
    <mergeCell ref="A47:B47"/>
    <mergeCell ref="M31:M32"/>
    <mergeCell ref="N31:N32"/>
    <mergeCell ref="B42:D42"/>
    <mergeCell ref="B33:C33"/>
    <mergeCell ref="D33:E33"/>
    <mergeCell ref="G33:H33"/>
    <mergeCell ref="A35:B35"/>
    <mergeCell ref="A36:B36"/>
    <mergeCell ref="A37:B37"/>
    <mergeCell ref="B38:K39"/>
    <mergeCell ref="A40:B40"/>
    <mergeCell ref="B41:D41"/>
    <mergeCell ref="L41:U41"/>
    <mergeCell ref="D23:E23"/>
    <mergeCell ref="G23:H23"/>
    <mergeCell ref="A27:B27"/>
    <mergeCell ref="B28:P28"/>
    <mergeCell ref="B29:C32"/>
    <mergeCell ref="D29:E32"/>
    <mergeCell ref="F29:H29"/>
    <mergeCell ref="I29:P29"/>
    <mergeCell ref="F30:F32"/>
    <mergeCell ref="G30:H32"/>
    <mergeCell ref="I30:L30"/>
    <mergeCell ref="M30:N30"/>
    <mergeCell ref="O30:O32"/>
    <mergeCell ref="P30:P32"/>
    <mergeCell ref="I31:J31"/>
    <mergeCell ref="K31:L31"/>
    <mergeCell ref="I19:P19"/>
    <mergeCell ref="N21:N22"/>
    <mergeCell ref="Q19:Q22"/>
    <mergeCell ref="F20:F22"/>
    <mergeCell ref="G20:H22"/>
    <mergeCell ref="I20:L20"/>
    <mergeCell ref="M20:N20"/>
    <mergeCell ref="O20:O22"/>
    <mergeCell ref="P20:P22"/>
    <mergeCell ref="I21:J21"/>
    <mergeCell ref="K21:L21"/>
    <mergeCell ref="M21:M22"/>
    <mergeCell ref="B17:C17"/>
    <mergeCell ref="B19:B22"/>
    <mergeCell ref="C19:C22"/>
    <mergeCell ref="D19:E22"/>
    <mergeCell ref="F19:H19"/>
    <mergeCell ref="B14:F14"/>
    <mergeCell ref="G14:L14"/>
    <mergeCell ref="B15:F15"/>
    <mergeCell ref="G15:L15"/>
    <mergeCell ref="A16:B16"/>
    <mergeCell ref="B11:F11"/>
    <mergeCell ref="G11:L11"/>
    <mergeCell ref="B12:F12"/>
    <mergeCell ref="G12:L12"/>
    <mergeCell ref="B13:F13"/>
    <mergeCell ref="G13:L13"/>
    <mergeCell ref="B6:M7"/>
    <mergeCell ref="A8:B8"/>
    <mergeCell ref="B10:F10"/>
    <mergeCell ref="G10:L10"/>
    <mergeCell ref="A5:B5"/>
    <mergeCell ref="A1:B1"/>
    <mergeCell ref="A2:B2"/>
    <mergeCell ref="A3:B3"/>
    <mergeCell ref="A4:B4"/>
    <mergeCell ref="K4:L4"/>
  </mergeCells>
  <pageMargins left="0.7" right="0.7" top="0.75" bottom="0.75" header="0.3" footer="0.3"/>
  <pageSetup scale="6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A0F12-1949-49AA-88DA-B69FA3495D85}">
  <dimension ref="B2:N34"/>
  <sheetViews>
    <sheetView showGridLines="0" zoomScale="90" zoomScaleNormal="90" workbookViewId="0"/>
  </sheetViews>
  <sheetFormatPr baseColWidth="10" defaultColWidth="11.42578125" defaultRowHeight="12.75" x14ac:dyDescent="0.25"/>
  <cols>
    <col min="1" max="1" width="5.28515625" style="90" customWidth="1"/>
    <col min="2" max="2" width="4.7109375" style="90" customWidth="1"/>
    <col min="3" max="3" width="64" style="90" customWidth="1"/>
    <col min="4" max="4" width="5.5703125" style="90" bestFit="1" customWidth="1"/>
    <col min="5" max="5" width="14.28515625" style="90" customWidth="1"/>
    <col min="6" max="6" width="5.5703125" style="90" bestFit="1" customWidth="1"/>
    <col min="7" max="7" width="14.28515625" style="90" customWidth="1"/>
    <col min="8" max="8" width="5.5703125" style="90" bestFit="1" customWidth="1"/>
    <col min="9" max="9" width="14.28515625" style="90" customWidth="1"/>
    <col min="10" max="10" width="5.5703125" style="90" bestFit="1" customWidth="1"/>
    <col min="11" max="11" width="14.28515625" style="90" customWidth="1"/>
    <col min="12" max="12" width="5.5703125" style="90" bestFit="1" customWidth="1"/>
    <col min="13" max="13" width="14.28515625" style="90" customWidth="1"/>
    <col min="14" max="14" width="2.140625" style="90" customWidth="1"/>
    <col min="15" max="16384" width="11.42578125" style="90"/>
  </cols>
  <sheetData>
    <row r="2" spans="2:14" x14ac:dyDescent="0.25">
      <c r="B2" s="489" t="s">
        <v>241</v>
      </c>
      <c r="C2" s="490"/>
      <c r="D2" s="490"/>
      <c r="E2" s="490"/>
      <c r="F2" s="490"/>
      <c r="G2" s="490"/>
      <c r="H2" s="490"/>
      <c r="I2" s="490"/>
      <c r="J2" s="490"/>
      <c r="K2" s="490"/>
      <c r="L2" s="490"/>
      <c r="M2" s="490"/>
      <c r="N2" s="491"/>
    </row>
    <row r="3" spans="2:14" ht="15" customHeight="1" x14ac:dyDescent="0.25">
      <c r="B3" s="522" t="s">
        <v>75</v>
      </c>
      <c r="C3" s="523"/>
      <c r="D3" s="507" t="s">
        <v>76</v>
      </c>
      <c r="E3" s="508"/>
      <c r="F3" s="508"/>
      <c r="G3" s="508"/>
      <c r="H3" s="508"/>
      <c r="I3" s="508"/>
      <c r="J3" s="508"/>
      <c r="K3" s="509"/>
      <c r="L3" s="532" t="s">
        <v>77</v>
      </c>
      <c r="M3" s="532"/>
      <c r="N3" s="533"/>
    </row>
    <row r="4" spans="2:14" ht="15" customHeight="1" x14ac:dyDescent="0.25">
      <c r="B4" s="524"/>
      <c r="C4" s="525"/>
      <c r="D4" s="510" t="s">
        <v>78</v>
      </c>
      <c r="E4" s="511"/>
      <c r="F4" s="511"/>
      <c r="G4" s="511"/>
      <c r="H4" s="512" t="s">
        <v>79</v>
      </c>
      <c r="I4" s="513"/>
      <c r="J4" s="513"/>
      <c r="K4" s="514"/>
      <c r="L4" s="534"/>
      <c r="M4" s="534"/>
      <c r="N4" s="535"/>
    </row>
    <row r="5" spans="2:14" ht="29.25" customHeight="1" x14ac:dyDescent="0.25">
      <c r="B5" s="526"/>
      <c r="C5" s="527"/>
      <c r="D5" s="515" t="s">
        <v>126</v>
      </c>
      <c r="E5" s="516"/>
      <c r="F5" s="517" t="s">
        <v>127</v>
      </c>
      <c r="G5" s="517"/>
      <c r="H5" s="515" t="s">
        <v>126</v>
      </c>
      <c r="I5" s="516"/>
      <c r="J5" s="517" t="s">
        <v>127</v>
      </c>
      <c r="K5" s="518"/>
      <c r="L5" s="534"/>
      <c r="M5" s="534"/>
      <c r="N5" s="535"/>
    </row>
    <row r="6" spans="2:14" ht="17.25" customHeight="1" x14ac:dyDescent="0.25">
      <c r="B6" s="492" t="s">
        <v>242</v>
      </c>
      <c r="C6" s="493"/>
      <c r="D6" s="493"/>
      <c r="E6" s="493"/>
      <c r="F6" s="493"/>
      <c r="G6" s="493"/>
      <c r="H6" s="493"/>
      <c r="I6" s="493"/>
      <c r="J6" s="493"/>
      <c r="K6" s="493"/>
      <c r="L6" s="493"/>
      <c r="M6" s="493"/>
      <c r="N6" s="494"/>
    </row>
    <row r="7" spans="2:14" ht="24" customHeight="1" x14ac:dyDescent="0.25">
      <c r="B7" s="504">
        <v>6</v>
      </c>
      <c r="C7" s="339" t="s">
        <v>243</v>
      </c>
      <c r="D7" s="294">
        <v>1597</v>
      </c>
      <c r="E7" s="300"/>
      <c r="F7" s="294">
        <v>1598</v>
      </c>
      <c r="G7" s="340">
        <f>+SUM(G8:G9)</f>
        <v>46233</v>
      </c>
      <c r="H7" s="294">
        <v>1599</v>
      </c>
      <c r="I7" s="345"/>
      <c r="J7" s="294">
        <v>1631</v>
      </c>
      <c r="K7" s="340">
        <f>+SUM(K8:K9)</f>
        <v>31442</v>
      </c>
      <c r="L7" s="294">
        <v>1632</v>
      </c>
      <c r="M7" s="341">
        <f>+SUM(M8:M9)</f>
        <v>34227329</v>
      </c>
      <c r="N7" s="281" t="s">
        <v>189</v>
      </c>
    </row>
    <row r="8" spans="2:14" x14ac:dyDescent="0.25">
      <c r="B8" s="505"/>
      <c r="C8" s="339" t="s">
        <v>244</v>
      </c>
      <c r="D8" s="294">
        <v>2010</v>
      </c>
      <c r="E8" s="300"/>
      <c r="F8" s="294">
        <v>2011</v>
      </c>
      <c r="G8" s="340">
        <f>'F1947'!L24</f>
        <v>46233</v>
      </c>
      <c r="H8" s="294">
        <v>2012</v>
      </c>
      <c r="I8" s="345"/>
      <c r="J8" s="294">
        <v>2013</v>
      </c>
      <c r="K8" s="344">
        <f>'F1947'!J24</f>
        <v>31442</v>
      </c>
      <c r="L8" s="294">
        <v>2014</v>
      </c>
      <c r="M8" s="295">
        <f>'F1947'!D24</f>
        <v>34227329</v>
      </c>
      <c r="N8" s="348"/>
    </row>
    <row r="9" spans="2:14" ht="15" customHeight="1" x14ac:dyDescent="0.25">
      <c r="B9" s="506"/>
      <c r="C9" s="342" t="s">
        <v>245</v>
      </c>
      <c r="D9" s="291">
        <v>2015</v>
      </c>
      <c r="E9" s="346"/>
      <c r="F9" s="291">
        <v>2016</v>
      </c>
      <c r="G9" s="343"/>
      <c r="H9" s="291">
        <v>2017</v>
      </c>
      <c r="I9" s="347"/>
      <c r="J9" s="291">
        <v>2018</v>
      </c>
      <c r="K9" s="335"/>
      <c r="L9" s="348">
        <v>2019</v>
      </c>
      <c r="M9" s="349"/>
      <c r="N9" s="291"/>
    </row>
    <row r="10" spans="2:14" ht="15" customHeight="1" x14ac:dyDescent="0.25">
      <c r="B10" s="350">
        <v>19</v>
      </c>
      <c r="C10" s="498" t="s">
        <v>3</v>
      </c>
      <c r="D10" s="499"/>
      <c r="E10" s="499"/>
      <c r="F10" s="499"/>
      <c r="G10" s="499"/>
      <c r="H10" s="499"/>
      <c r="I10" s="499"/>
      <c r="J10" s="499"/>
      <c r="K10" s="500"/>
      <c r="L10" s="294">
        <v>158</v>
      </c>
      <c r="M10" s="295">
        <f>M7</f>
        <v>34227329</v>
      </c>
      <c r="N10" s="285" t="s">
        <v>191</v>
      </c>
    </row>
    <row r="11" spans="2:14" ht="20.25" customHeight="1" x14ac:dyDescent="0.25">
      <c r="B11" s="501" t="s">
        <v>246</v>
      </c>
      <c r="C11" s="502"/>
      <c r="D11" s="502"/>
      <c r="E11" s="502"/>
      <c r="F11" s="502"/>
      <c r="G11" s="502"/>
      <c r="H11" s="502"/>
      <c r="I11" s="502"/>
      <c r="J11" s="502"/>
      <c r="K11" s="502"/>
      <c r="L11" s="502"/>
      <c r="M11" s="502"/>
      <c r="N11" s="336"/>
    </row>
    <row r="12" spans="2:14" ht="15.75" customHeight="1" x14ac:dyDescent="0.25">
      <c r="B12" s="350">
        <v>24</v>
      </c>
      <c r="C12" s="498" t="s">
        <v>211</v>
      </c>
      <c r="D12" s="499"/>
      <c r="E12" s="499"/>
      <c r="F12" s="499"/>
      <c r="G12" s="499"/>
      <c r="H12" s="499"/>
      <c r="I12" s="499"/>
      <c r="J12" s="499"/>
      <c r="K12" s="500"/>
      <c r="L12" s="294">
        <v>170</v>
      </c>
      <c r="M12" s="351">
        <f>M10</f>
        <v>34227329</v>
      </c>
      <c r="N12" s="294" t="s">
        <v>191</v>
      </c>
    </row>
    <row r="13" spans="2:14" ht="18" customHeight="1" x14ac:dyDescent="0.25">
      <c r="B13" s="501" t="s">
        <v>247</v>
      </c>
      <c r="C13" s="502"/>
      <c r="D13" s="502"/>
      <c r="E13" s="502"/>
      <c r="F13" s="502"/>
      <c r="G13" s="502"/>
      <c r="H13" s="502"/>
      <c r="I13" s="502"/>
      <c r="J13" s="502"/>
      <c r="K13" s="502"/>
      <c r="L13" s="502"/>
      <c r="M13" s="502"/>
      <c r="N13" s="503"/>
    </row>
    <row r="14" spans="2:14" ht="15" customHeight="1" x14ac:dyDescent="0.25">
      <c r="B14" s="350">
        <v>25</v>
      </c>
      <c r="C14" s="498" t="s">
        <v>59</v>
      </c>
      <c r="D14" s="499"/>
      <c r="E14" s="499"/>
      <c r="F14" s="499"/>
      <c r="G14" s="499"/>
      <c r="H14" s="499"/>
      <c r="I14" s="499"/>
      <c r="J14" s="499"/>
      <c r="K14" s="500"/>
      <c r="L14" s="294">
        <v>157</v>
      </c>
      <c r="M14" s="295">
        <f>ROUND(M12*'Tabla IGC'!E6-'Tabla IGC'!F6,0)</f>
        <v>1286149</v>
      </c>
      <c r="N14" s="294" t="s">
        <v>189</v>
      </c>
    </row>
    <row r="15" spans="2:14" ht="15" customHeight="1" x14ac:dyDescent="0.25">
      <c r="B15" s="335">
        <v>29</v>
      </c>
      <c r="C15" s="376" t="s">
        <v>105</v>
      </c>
      <c r="D15" s="376"/>
      <c r="E15" s="376"/>
      <c r="F15" s="376"/>
      <c r="G15" s="376"/>
      <c r="H15" s="376"/>
      <c r="I15" s="376"/>
      <c r="J15" s="376"/>
      <c r="K15" s="393"/>
      <c r="L15" s="348">
        <v>1035</v>
      </c>
      <c r="M15" s="349">
        <f>ROUND(G7*35%,0)</f>
        <v>16182</v>
      </c>
      <c r="N15" s="281" t="s">
        <v>189</v>
      </c>
    </row>
    <row r="16" spans="2:14" ht="18" customHeight="1" x14ac:dyDescent="0.25">
      <c r="B16" s="492" t="s">
        <v>248</v>
      </c>
      <c r="C16" s="493"/>
      <c r="D16" s="493"/>
      <c r="E16" s="493"/>
      <c r="F16" s="493"/>
      <c r="G16" s="493"/>
      <c r="H16" s="493"/>
      <c r="I16" s="493"/>
      <c r="J16" s="493"/>
      <c r="K16" s="493"/>
      <c r="L16" s="493"/>
      <c r="M16" s="493"/>
      <c r="N16" s="494"/>
    </row>
    <row r="17" spans="2:14" ht="15" customHeight="1" x14ac:dyDescent="0.25">
      <c r="B17" s="334">
        <v>40</v>
      </c>
      <c r="C17" s="528" t="s">
        <v>4</v>
      </c>
      <c r="D17" s="528"/>
      <c r="E17" s="528"/>
      <c r="F17" s="528"/>
      <c r="G17" s="528"/>
      <c r="H17" s="528"/>
      <c r="I17" s="528"/>
      <c r="J17" s="528"/>
      <c r="K17" s="529"/>
      <c r="L17" s="289">
        <v>1638</v>
      </c>
      <c r="M17" s="279">
        <f>'Datos para Certificación'!M7</f>
        <v>241679.99999999997</v>
      </c>
      <c r="N17" s="281" t="s">
        <v>190</v>
      </c>
    </row>
    <row r="18" spans="2:14" ht="15" customHeight="1" x14ac:dyDescent="0.25">
      <c r="B18" s="350">
        <v>48</v>
      </c>
      <c r="C18" s="498" t="s">
        <v>26</v>
      </c>
      <c r="D18" s="499"/>
      <c r="E18" s="499"/>
      <c r="F18" s="499"/>
      <c r="G18" s="499"/>
      <c r="H18" s="499"/>
      <c r="I18" s="499"/>
      <c r="J18" s="499"/>
      <c r="K18" s="500"/>
      <c r="L18" s="294">
        <v>610</v>
      </c>
      <c r="M18" s="283">
        <f>G7+K7</f>
        <v>77675</v>
      </c>
      <c r="N18" s="285" t="s">
        <v>190</v>
      </c>
    </row>
    <row r="19" spans="2:14" ht="15.75" customHeight="1" x14ac:dyDescent="0.25">
      <c r="B19" s="335">
        <v>52</v>
      </c>
      <c r="C19" s="530" t="s">
        <v>54</v>
      </c>
      <c r="D19" s="530"/>
      <c r="E19" s="530"/>
      <c r="F19" s="530"/>
      <c r="G19" s="530"/>
      <c r="H19" s="530"/>
      <c r="I19" s="530"/>
      <c r="J19" s="530"/>
      <c r="K19" s="531"/>
      <c r="L19" s="291">
        <v>304</v>
      </c>
      <c r="M19" s="287">
        <f>M14+M15-M17-M18</f>
        <v>982976</v>
      </c>
      <c r="N19" s="361" t="s">
        <v>191</v>
      </c>
    </row>
    <row r="20" spans="2:14" ht="15.75" customHeight="1" x14ac:dyDescent="0.25">
      <c r="B20" s="492" t="s">
        <v>249</v>
      </c>
      <c r="C20" s="493"/>
      <c r="D20" s="493"/>
      <c r="E20" s="493"/>
      <c r="F20" s="493"/>
      <c r="G20" s="493"/>
      <c r="H20" s="493"/>
      <c r="I20" s="493"/>
      <c r="J20" s="493"/>
      <c r="K20" s="493"/>
      <c r="L20" s="493"/>
      <c r="M20" s="493"/>
      <c r="N20" s="494"/>
    </row>
    <row r="21" spans="2:14" ht="15.75" customHeight="1" x14ac:dyDescent="0.25">
      <c r="B21" s="495" t="s">
        <v>250</v>
      </c>
      <c r="C21" s="496"/>
      <c r="D21" s="496"/>
      <c r="E21" s="496"/>
      <c r="F21" s="496"/>
      <c r="G21" s="496"/>
      <c r="H21" s="496"/>
      <c r="I21" s="496"/>
      <c r="J21" s="496"/>
      <c r="K21" s="496"/>
      <c r="L21" s="496"/>
      <c r="M21" s="496"/>
      <c r="N21" s="497"/>
    </row>
    <row r="22" spans="2:14" ht="15" customHeight="1" x14ac:dyDescent="0.25">
      <c r="B22" s="338">
        <v>53</v>
      </c>
      <c r="C22" s="337" t="s">
        <v>55</v>
      </c>
      <c r="D22" s="519" t="s">
        <v>56</v>
      </c>
      <c r="E22" s="520"/>
      <c r="F22" s="520"/>
      <c r="G22" s="520"/>
      <c r="H22" s="519" t="s">
        <v>57</v>
      </c>
      <c r="I22" s="520"/>
      <c r="J22" s="520"/>
      <c r="K22" s="521"/>
      <c r="L22" s="290">
        <v>31</v>
      </c>
      <c r="M22" s="352">
        <f>M19</f>
        <v>982976</v>
      </c>
      <c r="N22" s="294" t="s">
        <v>189</v>
      </c>
    </row>
    <row r="23" spans="2:14" ht="15.75" customHeight="1" x14ac:dyDescent="0.25">
      <c r="B23" s="492" t="s">
        <v>251</v>
      </c>
      <c r="C23" s="493"/>
      <c r="D23" s="493"/>
      <c r="E23" s="493"/>
      <c r="F23" s="493"/>
      <c r="G23" s="493"/>
      <c r="H23" s="493"/>
      <c r="I23" s="493"/>
      <c r="J23" s="493"/>
      <c r="K23" s="493"/>
      <c r="L23" s="493"/>
      <c r="M23" s="493"/>
      <c r="N23" s="494"/>
    </row>
    <row r="24" spans="2:14" ht="17.25" customHeight="1" x14ac:dyDescent="0.25">
      <c r="B24" s="353">
        <v>99</v>
      </c>
      <c r="C24" s="498" t="s">
        <v>47</v>
      </c>
      <c r="D24" s="499"/>
      <c r="E24" s="499"/>
      <c r="F24" s="499"/>
      <c r="G24" s="499"/>
      <c r="H24" s="499"/>
      <c r="I24" s="499"/>
      <c r="J24" s="499"/>
      <c r="K24" s="500"/>
      <c r="L24" s="290">
        <v>1645</v>
      </c>
      <c r="M24" s="283">
        <f>'Datos para Certificación'!N7</f>
        <v>135406</v>
      </c>
      <c r="N24" s="281" t="s">
        <v>190</v>
      </c>
    </row>
    <row r="25" spans="2:14" ht="15.75" customHeight="1" x14ac:dyDescent="0.25">
      <c r="B25" s="492" t="s">
        <v>252</v>
      </c>
      <c r="C25" s="493"/>
      <c r="D25" s="493"/>
      <c r="E25" s="493"/>
      <c r="F25" s="493"/>
      <c r="G25" s="493"/>
      <c r="H25" s="493"/>
      <c r="I25" s="493"/>
      <c r="J25" s="493"/>
      <c r="K25" s="493"/>
      <c r="L25" s="493"/>
      <c r="M25" s="493"/>
      <c r="N25" s="494"/>
    </row>
    <row r="26" spans="2:14" ht="15" customHeight="1" x14ac:dyDescent="0.25">
      <c r="B26" s="353">
        <v>109</v>
      </c>
      <c r="C26" s="354" t="s">
        <v>253</v>
      </c>
      <c r="D26" s="12"/>
      <c r="E26" s="12"/>
      <c r="F26" s="12"/>
      <c r="G26" s="12"/>
      <c r="H26" s="12"/>
      <c r="I26" s="12"/>
      <c r="J26" s="12"/>
      <c r="K26" s="12"/>
      <c r="L26" s="294">
        <v>305</v>
      </c>
      <c r="M26" s="360">
        <f>M22-M24</f>
        <v>847570</v>
      </c>
      <c r="N26" s="294" t="s">
        <v>191</v>
      </c>
    </row>
    <row r="27" spans="2:14" ht="15.75" customHeight="1" x14ac:dyDescent="0.25">
      <c r="B27" s="492" t="s">
        <v>14</v>
      </c>
      <c r="C27" s="493"/>
      <c r="D27" s="493"/>
      <c r="E27" s="493"/>
      <c r="F27" s="493"/>
      <c r="G27" s="493"/>
      <c r="H27" s="493"/>
      <c r="I27" s="493"/>
      <c r="J27" s="493"/>
      <c r="K27" s="493"/>
      <c r="L27" s="493"/>
      <c r="M27" s="493"/>
      <c r="N27" s="494"/>
    </row>
    <row r="28" spans="2:14" ht="15" customHeight="1" x14ac:dyDescent="0.25">
      <c r="B28" s="334">
        <v>113</v>
      </c>
      <c r="C28" s="12" t="s">
        <v>48</v>
      </c>
      <c r="D28" s="12"/>
      <c r="E28" s="12"/>
      <c r="F28" s="12"/>
      <c r="G28" s="12"/>
      <c r="H28" s="12"/>
      <c r="I28" s="12"/>
      <c r="J28" s="12"/>
      <c r="K28" s="355"/>
      <c r="L28" s="289">
        <v>90</v>
      </c>
      <c r="M28" s="279">
        <f>M26</f>
        <v>847570</v>
      </c>
      <c r="N28" s="281" t="s">
        <v>189</v>
      </c>
    </row>
    <row r="29" spans="2:14" ht="15" customHeight="1" x14ac:dyDescent="0.25">
      <c r="B29" s="350">
        <v>114</v>
      </c>
      <c r="C29" s="356" t="s">
        <v>254</v>
      </c>
      <c r="D29" s="356"/>
      <c r="E29" s="356"/>
      <c r="F29" s="356"/>
      <c r="G29" s="356"/>
      <c r="H29" s="356"/>
      <c r="I29" s="356"/>
      <c r="J29" s="356"/>
      <c r="K29" s="357"/>
      <c r="L29" s="294">
        <v>39</v>
      </c>
      <c r="M29" s="284"/>
      <c r="N29" s="285" t="s">
        <v>189</v>
      </c>
    </row>
    <row r="30" spans="2:14" ht="15.75" customHeight="1" x14ac:dyDescent="0.25">
      <c r="B30" s="335">
        <v>115</v>
      </c>
      <c r="C30" s="12" t="s">
        <v>12</v>
      </c>
      <c r="D30" s="12"/>
      <c r="E30" s="12"/>
      <c r="F30" s="12"/>
      <c r="G30" s="12"/>
      <c r="H30" s="12"/>
      <c r="I30" s="12"/>
      <c r="J30" s="12"/>
      <c r="K30" s="358"/>
      <c r="L30" s="291">
        <v>91</v>
      </c>
      <c r="M30" s="287"/>
      <c r="N30" s="281" t="s">
        <v>191</v>
      </c>
    </row>
    <row r="31" spans="2:14" ht="15.75" customHeight="1" x14ac:dyDescent="0.25">
      <c r="B31" s="519" t="s">
        <v>28</v>
      </c>
      <c r="C31" s="520"/>
      <c r="D31" s="520"/>
      <c r="E31" s="520"/>
      <c r="F31" s="520"/>
      <c r="G31" s="520"/>
      <c r="H31" s="520"/>
      <c r="I31" s="520"/>
      <c r="J31" s="520"/>
      <c r="K31" s="520"/>
      <c r="L31" s="520"/>
      <c r="M31" s="520"/>
      <c r="N31" s="521"/>
    </row>
    <row r="32" spans="2:14" ht="15" customHeight="1" x14ac:dyDescent="0.25">
      <c r="B32" s="334">
        <v>116</v>
      </c>
      <c r="C32" s="12" t="s">
        <v>35</v>
      </c>
      <c r="D32" s="12"/>
      <c r="E32" s="12"/>
      <c r="F32" s="12"/>
      <c r="G32" s="12"/>
      <c r="H32" s="12"/>
      <c r="I32" s="12"/>
      <c r="J32" s="12"/>
      <c r="K32" s="355"/>
      <c r="L32" s="289">
        <v>92</v>
      </c>
      <c r="M32" s="280"/>
      <c r="N32" s="281" t="s">
        <v>189</v>
      </c>
    </row>
    <row r="33" spans="2:14" ht="15" customHeight="1" x14ac:dyDescent="0.25">
      <c r="B33" s="350">
        <v>117</v>
      </c>
      <c r="C33" s="356" t="s">
        <v>36</v>
      </c>
      <c r="D33" s="356"/>
      <c r="E33" s="356"/>
      <c r="F33" s="356"/>
      <c r="G33" s="356"/>
      <c r="H33" s="356"/>
      <c r="I33" s="356"/>
      <c r="J33" s="356"/>
      <c r="K33" s="357"/>
      <c r="L33" s="294">
        <v>93</v>
      </c>
      <c r="M33" s="284"/>
      <c r="N33" s="285" t="s">
        <v>189</v>
      </c>
    </row>
    <row r="34" spans="2:14" ht="15.75" customHeight="1" x14ac:dyDescent="0.25">
      <c r="B34" s="335">
        <v>118</v>
      </c>
      <c r="C34" s="359" t="s">
        <v>5</v>
      </c>
      <c r="D34" s="359"/>
      <c r="E34" s="359"/>
      <c r="F34" s="359"/>
      <c r="G34" s="359"/>
      <c r="H34" s="359"/>
      <c r="I34" s="359"/>
      <c r="J34" s="359"/>
      <c r="K34" s="358"/>
      <c r="L34" s="291">
        <v>94</v>
      </c>
      <c r="M34" s="287"/>
      <c r="N34" s="288" t="s">
        <v>191</v>
      </c>
    </row>
  </sheetData>
  <mergeCells count="31">
    <mergeCell ref="B31:N31"/>
    <mergeCell ref="D22:G22"/>
    <mergeCell ref="H22:K22"/>
    <mergeCell ref="B3:C5"/>
    <mergeCell ref="B16:N16"/>
    <mergeCell ref="C24:K24"/>
    <mergeCell ref="C14:K14"/>
    <mergeCell ref="C15:K15"/>
    <mergeCell ref="C17:K17"/>
    <mergeCell ref="C18:K18"/>
    <mergeCell ref="C19:K19"/>
    <mergeCell ref="B20:N20"/>
    <mergeCell ref="C10:K10"/>
    <mergeCell ref="B11:M11"/>
    <mergeCell ref="B6:N6"/>
    <mergeCell ref="L3:N5"/>
    <mergeCell ref="B2:N2"/>
    <mergeCell ref="B25:N25"/>
    <mergeCell ref="B27:N27"/>
    <mergeCell ref="B21:N21"/>
    <mergeCell ref="B23:N23"/>
    <mergeCell ref="C12:K12"/>
    <mergeCell ref="B13:N13"/>
    <mergeCell ref="B7:B9"/>
    <mergeCell ref="D3:K3"/>
    <mergeCell ref="D4:G4"/>
    <mergeCell ref="H4:K4"/>
    <mergeCell ref="D5:E5"/>
    <mergeCell ref="F5:G5"/>
    <mergeCell ref="H5:I5"/>
    <mergeCell ref="J5:K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1A6BC1F09C7F74295BCF86B6AAB5361" ma:contentTypeVersion="3" ma:contentTypeDescription="Crear nuevo documento." ma:contentTypeScope="" ma:versionID="851bf6f6f834046125e7e5e4021dd347">
  <xsd:schema xmlns:xsd="http://www.w3.org/2001/XMLSchema" xmlns:xs="http://www.w3.org/2001/XMLSchema" xmlns:p="http://schemas.microsoft.com/office/2006/metadata/properties" xmlns:ns2="fbbd845a-e295-4ab8-920d-215652fdca24" targetNamespace="http://schemas.microsoft.com/office/2006/metadata/properties" ma:root="true" ma:fieldsID="95ace7efc7ded8afb45f2f82836754a7" ns2:_="">
    <xsd:import namespace="fbbd845a-e295-4ab8-920d-215652fdca2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bd845a-e295-4ab8-920d-215652fdc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D27FFD-A2A9-4ACA-B176-1344C102B643}">
  <ds:schemaRefs>
    <ds:schemaRef ds:uri="http://purl.org/dc/elements/1.1/"/>
    <ds:schemaRef ds:uri="http://schemas.microsoft.com/office/2006/documentManagement/types"/>
    <ds:schemaRef ds:uri="http://schemas.microsoft.com/office/2006/metadata/properties"/>
    <ds:schemaRef ds:uri="http://www.w3.org/XML/1998/namespace"/>
    <ds:schemaRef ds:uri="http://purl.org/dc/terms/"/>
    <ds:schemaRef ds:uri="http://purl.org/dc/dcmitype/"/>
    <ds:schemaRef ds:uri="http://schemas.openxmlformats.org/package/2006/metadata/core-properties"/>
    <ds:schemaRef ds:uri="http://schemas.microsoft.com/office/infopath/2007/PartnerControls"/>
    <ds:schemaRef ds:uri="fbbd845a-e295-4ab8-920d-215652fdca24"/>
  </ds:schemaRefs>
</ds:datastoreItem>
</file>

<file path=customXml/itemProps2.xml><?xml version="1.0" encoding="utf-8"?>
<ds:datastoreItem xmlns:ds="http://schemas.openxmlformats.org/officeDocument/2006/customXml" ds:itemID="{E0E5F42B-5836-4F9D-9903-8BCE96464B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bd845a-e295-4ab8-920d-215652fdca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B98416-6F60-4855-BB6D-BF0C5D0911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Antecedentes</vt:lpstr>
      <vt:lpstr>Base Imponible </vt:lpstr>
      <vt:lpstr>CPT Simplificado</vt:lpstr>
      <vt:lpstr>R7</vt:lpstr>
      <vt:lpstr>R22</vt:lpstr>
      <vt:lpstr>R23</vt:lpstr>
      <vt:lpstr>Datos para Certificación</vt:lpstr>
      <vt:lpstr>F1947</vt:lpstr>
      <vt:lpstr>F22 Socio Estrada</vt:lpstr>
      <vt:lpstr>Tabla IGC</vt:lpstr>
      <vt:lpstr>'Base Imponible '!Área_de_impresión</vt:lpstr>
      <vt:lpstr>'F1947'!Área_de_impresión</vt:lpstr>
      <vt:lpstr>'R22'!Área_de_impresión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Gerardo A. Escudero Toledo</dc:creator>
  <cp:lastModifiedBy>Catalina Cecilia Collao Jofré</cp:lastModifiedBy>
  <cp:lastPrinted>2026-01-26T00:42:52Z</cp:lastPrinted>
  <dcterms:created xsi:type="dcterms:W3CDTF">2020-07-18T19:38:20Z</dcterms:created>
  <dcterms:modified xsi:type="dcterms:W3CDTF">2026-01-30T15:48:39Z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0x010100B1A6BC1F09C7F74295BCF86B6AAB5361</vt:lpwstr>
  </property>
</Properties>
</file>